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charl\Desktop\Rules and Tabletop Things\40k Wrath and Glory\2nd Edition\"/>
    </mc:Choice>
  </mc:AlternateContent>
  <xr:revisionPtr revIDLastSave="0" documentId="8_{62909607-D3DC-443D-B4CE-27F37DD0C691}" xr6:coauthVersionLast="44" xr6:coauthVersionMax="44" xr10:uidLastSave="{00000000-0000-0000-0000-000000000000}"/>
  <bookViews>
    <workbookView xWindow="-120" yWindow="-120" windowWidth="29040" windowHeight="15840" activeTab="3" xr2:uid="{E35E5006-7CDE-4907-BEA6-2B29561261F7}"/>
  </bookViews>
  <sheets>
    <sheet name="Notes" sheetId="5" r:id="rId1"/>
    <sheet name="Random Loot Generator" sheetId="9" r:id="rId2"/>
    <sheet name="Look Up Rules Sheet" sheetId="6" r:id="rId3"/>
    <sheet name="Character" sheetId="1" r:id="rId4"/>
    <sheet name="Ascension" sheetId="4" r:id="rId5"/>
    <sheet name="Database" sheetId="7" r:id="rId6"/>
    <sheet name="Loot Generation" sheetId="8" r:id="rId7"/>
  </sheets>
  <definedNames>
    <definedName name="Adeptus_Astartes">Database!$A$32:$A$34</definedName>
    <definedName name="Adj_Agility">Character!$C$8</definedName>
    <definedName name="Adj_Fellowship">Character!$C$12</definedName>
    <definedName name="Adj_Initiative">Character!$C$13</definedName>
    <definedName name="Adj_Intellect">Character!$C$10</definedName>
    <definedName name="Adj_Strength">Character!$C$7</definedName>
    <definedName name="Adj_Toughness">Character!$C$9</definedName>
    <definedName name="Adj_Willpower">Character!$C$11</definedName>
    <definedName name="Aeldari">Database!$A$35:$A$37</definedName>
    <definedName name="Archetype">Character!$F$3</definedName>
    <definedName name="Armour_Names">Database!$AU$143:$AU$169</definedName>
    <definedName name="Armour_Rating">Character!$F$29</definedName>
    <definedName name="Ascension">Ascension!$B$2</definedName>
    <definedName name="Ascension2">Ascension!$B$13</definedName>
    <definedName name="Ascension3">Ascension!$B$24</definedName>
    <definedName name="Ascention3">Ascension!$B$24</definedName>
    <definedName name="Ascention4">Ascension!$B$35</definedName>
    <definedName name="Ascention5">Ascension!$B$46</definedName>
    <definedName name="Ascention6">Ascension!$B$57</definedName>
    <definedName name="Avalible_Loot">'Loot Generation'!$U$4:$U$826</definedName>
    <definedName name="Biomancy">Database!$O$67:$O$72</definedName>
    <definedName name="Combat_MentalTraits">Character!$A$26:$D$29</definedName>
    <definedName name="Divination">Database!$O$73:$O$78</definedName>
    <definedName name="Human">Database!$A$38:$A$58</definedName>
    <definedName name="List_Discipline">Database!$V$67:$V$130</definedName>
    <definedName name="Loot">'Loot Generation'!$U$4:$Y$826</definedName>
    <definedName name="Maleficarum">Database!$O$79:$O$83</definedName>
    <definedName name="Minor">Database!$O$84:$O$97</definedName>
    <definedName name="Names_Archetypes">Database!$A$32:$A$62</definedName>
    <definedName name="Names_ArmourTraits">Database!$AE$29:$AE$34</definedName>
    <definedName name="Names_Ascensions">Database!$A$79:$A$87</definedName>
    <definedName name="Names_Augmetics">Database!$AC$67:$AC$92</definedName>
    <definedName name="Names_Chapter">Database!$Z$12:$Z$20</definedName>
    <definedName name="Names_Clan">Database!$AD$12:$AD$17</definedName>
    <definedName name="Names_Discipline">Database!$N$67:$N$76</definedName>
    <definedName name="Names_Equipment">Database!$AD$144:$AD$184</definedName>
    <definedName name="Names_Faith">Database!$F$96:$F$108</definedName>
    <definedName name="Names_Grenade">Database!$AI$144:$AI$148</definedName>
    <definedName name="Names_MeleeWeapon">Database!$Q$145:$Q$178</definedName>
    <definedName name="Names_MemorableInjuries">Database!$Q$16:$Q$20</definedName>
    <definedName name="Names_Ordos">Database!$X$12:$X$15</definedName>
    <definedName name="Names_Path">Database!$AB$12:$AB$19</definedName>
    <definedName name="Names_Powers">Database!$O$67:$O$130</definedName>
    <definedName name="Names_RangedWeapon">Database!$F$144:$F$190</definedName>
    <definedName name="Names_Regiment">Database!$V$12:$V$19</definedName>
    <definedName name="Names_Shields">Database!$P$54:$P$55</definedName>
    <definedName name="Names_SpecialAmmo">Database!$BF$143:$BF$148</definedName>
    <definedName name="Names_Species">Database!$A$4:$A$8</definedName>
    <definedName name="Names_Talents">Database!$A$96:$A$173</definedName>
    <definedName name="Names_TraumaticInjuries">Database!$R$16:$R$26</definedName>
    <definedName name="Names_WeaponTraits">Database!$AI$29:$AI$51</definedName>
    <definedName name="Names_WeaponUpgrades">Database!$X$29:$X$43</definedName>
    <definedName name="Ork">Database!$A$59:$A$61</definedName>
    <definedName name="Powered_Rating">Database!$I$16</definedName>
    <definedName name="PowerField?">Database!$N$19</definedName>
    <definedName name="Primaris_Astartes">Database!$A$62:$A$62</definedName>
    <definedName name="Pyromancy">Database!$O$98:$O$103</definedName>
    <definedName name="Rank_Bonus">Character!$D$3</definedName>
    <definedName name="Raw_Agility">Character!$B$8</definedName>
    <definedName name="Raw_Fellowship">Character!$B$12</definedName>
    <definedName name="Raw_Initiative">Character!$B$13</definedName>
    <definedName name="Raw_Intellect">Character!$B$10</definedName>
    <definedName name="Raw_Strength">Character!$B$7</definedName>
    <definedName name="Raw_Toughness">Character!$B$9</definedName>
    <definedName name="Raw_Willpower">Character!$B$11</definedName>
    <definedName name="Runes_of_Battle">Database!$O$104:$O$109</definedName>
    <definedName name="Shield_Rating">Character!$K$29</definedName>
    <definedName name="Species">Character!$F$2</definedName>
    <definedName name="Subfaction">Database!$P$18</definedName>
    <definedName name="SubfactionTableReference">Database!$P$20</definedName>
    <definedName name="Subfation_Reference">Database!$P$19</definedName>
    <definedName name="Table_Archetype">Database!$A$32:$N$62</definedName>
    <definedName name="Table_Armour">Database!$AU$143:$BD$169</definedName>
    <definedName name="Table_ArmourTraits">Database!$AE$29:$AF$34</definedName>
    <definedName name="Table_Ascensions">Database!$A$79:$G$87</definedName>
    <definedName name="Table_Attributes">Character!$A$7:$C$13</definedName>
    <definedName name="Table_Augmetics">Database!$AC$67:$AE$92</definedName>
    <definedName name="Table_Chapter">Database!$Z$12:$AA$20</definedName>
    <definedName name="Table_Clan">Database!$AD$12:$AE$17</definedName>
    <definedName name="Table_CombatTraits">Character!$A$17:$D$22</definedName>
    <definedName name="Table_Equipment">Database!$AD$144:$AG$184</definedName>
    <definedName name="Table_Faith">Database!$F$96:$I$108</definedName>
    <definedName name="Table_Grenade">Database!$AI$144:$AR$149</definedName>
    <definedName name="Table_MeleeWeapon">Database!$Q$145:$Z$178</definedName>
    <definedName name="Table_Ordos">Database!$X$12:$Y$15</definedName>
    <definedName name="Table_Path">Database!$AB$12:$AC$19</definedName>
    <definedName name="Table_Powers">Database!$O$67:$Y$130</definedName>
    <definedName name="Table_RangedWeapon">Database!$F$144:$O$201</definedName>
    <definedName name="Table_Regiment">Database!$V$12:$W$19</definedName>
    <definedName name="Table_RndRarity">'Loot Generation'!$N$4:$P$8</definedName>
    <definedName name="Table_Shields">Database!$P$54:$U$55</definedName>
    <definedName name="Table_SocialTraits">Character!$A$33:$D$34</definedName>
    <definedName name="Table_SpecialAmmo">Database!$BF$143:$BO$148</definedName>
    <definedName name="Table_Species">Database!$A$4:$AC$8</definedName>
    <definedName name="Table_Species_X">Database!$A$3:$AC$3</definedName>
    <definedName name="Table_Talents">Database!$A$96:$D$173</definedName>
    <definedName name="Table_Trinkets">'Loot Generation'!$A$3:$D$38</definedName>
    <definedName name="Table_WeaponTraits">Database!$AI$29:$AJ$51</definedName>
    <definedName name="Table_WeaponUpgrades">Database!$X$29:$AB$43</definedName>
    <definedName name="Telekinesis">Database!$O$110:$O$115</definedName>
    <definedName name="Telepathy">Database!$O$116:$O$121</definedName>
    <definedName name="Tempestas_Discipline">Database!$O$122:$O$127</definedName>
    <definedName name="Tier">Character!$B$2</definedName>
    <definedName name="Tier_Diff">Database!$J$30</definedName>
    <definedName name="Trauma">Database!$K$16</definedName>
    <definedName name="Universal">Database!$O$128:$O$130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T9" i="6" l="1"/>
  <c r="R9" i="6"/>
  <c r="Q9" i="6"/>
  <c r="O9" i="6"/>
  <c r="M9" i="6"/>
  <c r="L9" i="6"/>
  <c r="A37" i="1"/>
  <c r="B3" i="1" l="1"/>
  <c r="K49" i="1" l="1"/>
  <c r="J49" i="1"/>
  <c r="I49" i="1"/>
  <c r="H49" i="1"/>
  <c r="G49" i="1"/>
  <c r="F49" i="1"/>
  <c r="K47" i="1"/>
  <c r="J47" i="1"/>
  <c r="I47" i="1"/>
  <c r="H47" i="1"/>
  <c r="G47" i="1"/>
  <c r="F47" i="1"/>
  <c r="K45" i="1"/>
  <c r="J45" i="1"/>
  <c r="I45" i="1"/>
  <c r="H45" i="1"/>
  <c r="G45" i="1"/>
  <c r="F45" i="1"/>
  <c r="K43" i="1"/>
  <c r="J43" i="1"/>
  <c r="I43" i="1"/>
  <c r="H43" i="1"/>
  <c r="G43" i="1"/>
  <c r="F43" i="1"/>
  <c r="K41" i="1"/>
  <c r="J41" i="1"/>
  <c r="I41" i="1"/>
  <c r="H41" i="1"/>
  <c r="G41" i="1"/>
  <c r="F41" i="1"/>
  <c r="K39" i="1"/>
  <c r="J39" i="1"/>
  <c r="I39" i="1"/>
  <c r="H39" i="1"/>
  <c r="G39" i="1"/>
  <c r="F39" i="1"/>
  <c r="K37" i="1"/>
  <c r="J37" i="1"/>
  <c r="I37" i="1"/>
  <c r="H37" i="1"/>
  <c r="G37" i="1"/>
  <c r="F37" i="1"/>
  <c r="K35" i="1"/>
  <c r="J35" i="1"/>
  <c r="I35" i="1"/>
  <c r="H35" i="1"/>
  <c r="G35" i="1"/>
  <c r="F35" i="1"/>
  <c r="K33" i="1"/>
  <c r="J33" i="1"/>
  <c r="I33" i="1"/>
  <c r="H33" i="1"/>
  <c r="G33" i="1"/>
  <c r="F33" i="1"/>
  <c r="S19" i="6"/>
  <c r="T19" i="6"/>
  <c r="L19" i="6"/>
  <c r="I24" i="8"/>
  <c r="K34" i="8"/>
  <c r="K35" i="8"/>
  <c r="K36" i="8"/>
  <c r="K37" i="8"/>
  <c r="K38" i="8" s="1"/>
  <c r="K39" i="8" s="1"/>
  <c r="K40" i="8" s="1"/>
  <c r="K41" i="8"/>
  <c r="K42" i="8" s="1"/>
  <c r="K43" i="8" s="1"/>
  <c r="K44" i="8" s="1"/>
  <c r="K45" i="8" s="1"/>
  <c r="K46" i="8" s="1"/>
  <c r="K47" i="8" s="1"/>
  <c r="K48" i="8" s="1"/>
  <c r="K49" i="8" s="1"/>
  <c r="K50" i="8" s="1"/>
  <c r="K51" i="8" s="1"/>
  <c r="K52" i="8" s="1"/>
  <c r="K53" i="8" s="1"/>
  <c r="K54" i="8" s="1"/>
  <c r="K55" i="8" s="1"/>
  <c r="K56" i="8" s="1"/>
  <c r="K57" i="8" s="1"/>
  <c r="K58" i="8" s="1"/>
  <c r="K59" i="8" s="1"/>
  <c r="K60" i="8" s="1"/>
  <c r="K61" i="8" s="1"/>
  <c r="K62" i="8" s="1"/>
  <c r="K63" i="8" s="1"/>
  <c r="K64" i="8" s="1"/>
  <c r="K65" i="8" s="1"/>
  <c r="K66" i="8" s="1"/>
  <c r="K67" i="8" s="1"/>
  <c r="K68" i="8" s="1"/>
  <c r="K69" i="8" s="1"/>
  <c r="K70" i="8" s="1"/>
  <c r="K71" i="8" s="1"/>
  <c r="K72" i="8" s="1"/>
  <c r="K73" i="8" s="1"/>
  <c r="K74" i="8" s="1"/>
  <c r="K75" i="8" s="1"/>
  <c r="K76" i="8" s="1"/>
  <c r="K77" i="8" s="1"/>
  <c r="K78" i="8" s="1"/>
  <c r="K79" i="8" s="1"/>
  <c r="K80" i="8" s="1"/>
  <c r="K81" i="8" s="1"/>
  <c r="K82" i="8" s="1"/>
  <c r="K83" i="8" s="1"/>
  <c r="K84" i="8" s="1"/>
  <c r="K85" i="8" s="1"/>
  <c r="K86" i="8" s="1"/>
  <c r="K87" i="8" s="1"/>
  <c r="K88" i="8" s="1"/>
  <c r="K89" i="8" s="1"/>
  <c r="K90" i="8" s="1"/>
  <c r="K91" i="8" s="1"/>
  <c r="K92" i="8" s="1"/>
  <c r="K93" i="8" s="1"/>
  <c r="K94" i="8" s="1"/>
  <c r="K95" i="8" s="1"/>
  <c r="K96" i="8" s="1"/>
  <c r="K97" i="8" s="1"/>
  <c r="K98" i="8" s="1"/>
  <c r="K99" i="8" s="1"/>
  <c r="K100" i="8" s="1"/>
  <c r="K101" i="8" s="1"/>
  <c r="K102" i="8" s="1"/>
  <c r="K103" i="8" s="1"/>
  <c r="K104" i="8" s="1"/>
  <c r="K105" i="8" s="1"/>
  <c r="K106" i="8" s="1"/>
  <c r="K107" i="8" s="1"/>
  <c r="K108" i="8" s="1"/>
  <c r="K109" i="8" s="1"/>
  <c r="K110" i="8" s="1"/>
  <c r="K111" i="8" s="1"/>
  <c r="K112" i="8" s="1"/>
  <c r="K113" i="8" s="1"/>
  <c r="K114" i="8" s="1"/>
  <c r="K115" i="8" s="1"/>
  <c r="K116" i="8" s="1"/>
  <c r="K117" i="8" s="1"/>
  <c r="K118" i="8" s="1"/>
  <c r="K119" i="8" s="1"/>
  <c r="K120" i="8" s="1"/>
  <c r="K121" i="8" s="1"/>
  <c r="K122" i="8" s="1"/>
  <c r="K123" i="8" s="1"/>
  <c r="K124" i="8" s="1"/>
  <c r="K125" i="8" s="1"/>
  <c r="K126" i="8" s="1"/>
  <c r="K127" i="8" s="1"/>
  <c r="K128" i="8" s="1"/>
  <c r="K129" i="8" s="1"/>
  <c r="K130" i="8" s="1"/>
  <c r="K131" i="8" s="1"/>
  <c r="K132" i="8" s="1"/>
  <c r="K133" i="8" s="1"/>
  <c r="K134" i="8" s="1"/>
  <c r="K135" i="8" s="1"/>
  <c r="K136" i="8" s="1"/>
  <c r="K137" i="8" s="1"/>
  <c r="K138" i="8" s="1"/>
  <c r="K139" i="8" s="1"/>
  <c r="K140" i="8" s="1"/>
  <c r="K141" i="8" s="1"/>
  <c r="K142" i="8" s="1"/>
  <c r="K143" i="8" s="1"/>
  <c r="K144" i="8" s="1"/>
  <c r="K145" i="8" s="1"/>
  <c r="K146" i="8" s="1"/>
  <c r="K147" i="8" s="1"/>
  <c r="K148" i="8" s="1"/>
  <c r="K149" i="8" s="1"/>
  <c r="K150" i="8" s="1"/>
  <c r="K151" i="8" s="1"/>
  <c r="K152" i="8" s="1"/>
  <c r="K153" i="8" s="1"/>
  <c r="K154" i="8" s="1"/>
  <c r="K155" i="8" s="1"/>
  <c r="K156" i="8" s="1"/>
  <c r="K157" i="8" s="1"/>
  <c r="K158" i="8" s="1"/>
  <c r="K159" i="8" s="1"/>
  <c r="K160" i="8" s="1"/>
  <c r="K161" i="8" s="1"/>
  <c r="K162" i="8" s="1"/>
  <c r="K163" i="8" s="1"/>
  <c r="K164" i="8" s="1"/>
  <c r="K165" i="8" s="1"/>
  <c r="K166" i="8" s="1"/>
  <c r="K167" i="8" s="1"/>
  <c r="K168" i="8" s="1"/>
  <c r="K169" i="8" s="1"/>
  <c r="K170" i="8" s="1"/>
  <c r="K171" i="8" s="1"/>
  <c r="K172" i="8" s="1"/>
  <c r="K173" i="8" s="1"/>
  <c r="K174" i="8" s="1"/>
  <c r="K175" i="8" s="1"/>
  <c r="K176" i="8" s="1"/>
  <c r="K177" i="8" s="1"/>
  <c r="K178" i="8" s="1"/>
  <c r="K179" i="8" s="1"/>
  <c r="K180" i="8" s="1"/>
  <c r="K181" i="8" s="1"/>
  <c r="K182" i="8" s="1"/>
  <c r="K183" i="8" s="1"/>
  <c r="K184" i="8" s="1"/>
  <c r="K185" i="8" s="1"/>
  <c r="K186" i="8" s="1"/>
  <c r="K187" i="8" s="1"/>
  <c r="K188" i="8" s="1"/>
  <c r="K189" i="8" s="1"/>
  <c r="K190" i="8" s="1"/>
  <c r="K191" i="8" s="1"/>
  <c r="K192" i="8" s="1"/>
  <c r="K193" i="8" s="1"/>
  <c r="K194" i="8" s="1"/>
  <c r="K195" i="8" s="1"/>
  <c r="K196" i="8" s="1"/>
  <c r="K197" i="8" s="1"/>
  <c r="K198" i="8" s="1"/>
  <c r="K199" i="8" s="1"/>
  <c r="K200" i="8" s="1"/>
  <c r="K201" i="8" s="1"/>
  <c r="K202" i="8" s="1"/>
  <c r="K203" i="8" s="1"/>
  <c r="K204" i="8" s="1"/>
  <c r="K205" i="8" s="1"/>
  <c r="K206" i="8" s="1"/>
  <c r="K207" i="8" s="1"/>
  <c r="K208" i="8" s="1"/>
  <c r="K209" i="8" s="1"/>
  <c r="K210" i="8" s="1"/>
  <c r="K211" i="8" s="1"/>
  <c r="K212" i="8" s="1"/>
  <c r="K213" i="8" s="1"/>
  <c r="K214" i="8" s="1"/>
  <c r="K215" i="8" s="1"/>
  <c r="K216" i="8" s="1"/>
  <c r="K217" i="8" s="1"/>
  <c r="K218" i="8" s="1"/>
  <c r="K219" i="8" s="1"/>
  <c r="K220" i="8" s="1"/>
  <c r="K221" i="8" s="1"/>
  <c r="K222" i="8" s="1"/>
  <c r="K223" i="8" s="1"/>
  <c r="K224" i="8" s="1"/>
  <c r="K225" i="8" s="1"/>
  <c r="K226" i="8" s="1"/>
  <c r="K227" i="8" s="1"/>
  <c r="K228" i="8" s="1"/>
  <c r="K229" i="8" s="1"/>
  <c r="K230" i="8" s="1"/>
  <c r="K231" i="8" s="1"/>
  <c r="K232" i="8" s="1"/>
  <c r="K233" i="8" s="1"/>
  <c r="K234" i="8" s="1"/>
  <c r="K235" i="8" s="1"/>
  <c r="K236" i="8" s="1"/>
  <c r="K237" i="8" s="1"/>
  <c r="K238" i="8" s="1"/>
  <c r="K239" i="8" s="1"/>
  <c r="K240" i="8" s="1"/>
  <c r="K241" i="8" s="1"/>
  <c r="K242" i="8" s="1"/>
  <c r="K243" i="8" s="1"/>
  <c r="K244" i="8" s="1"/>
  <c r="K245" i="8" s="1"/>
  <c r="K246" i="8" s="1"/>
  <c r="K247" i="8" s="1"/>
  <c r="K248" i="8" s="1"/>
  <c r="K249" i="8" s="1"/>
  <c r="K250" i="8" s="1"/>
  <c r="K251" i="8" s="1"/>
  <c r="K252" i="8" s="1"/>
  <c r="K253" i="8" s="1"/>
  <c r="K254" i="8" s="1"/>
  <c r="K255" i="8" s="1"/>
  <c r="K256" i="8" s="1"/>
  <c r="K257" i="8" s="1"/>
  <c r="K258" i="8" s="1"/>
  <c r="K259" i="8" s="1"/>
  <c r="K260" i="8" s="1"/>
  <c r="K261" i="8" s="1"/>
  <c r="K262" i="8" s="1"/>
  <c r="K263" i="8" s="1"/>
  <c r="K264" i="8" s="1"/>
  <c r="K265" i="8" s="1"/>
  <c r="K266" i="8" s="1"/>
  <c r="K267" i="8" s="1"/>
  <c r="K268" i="8" s="1"/>
  <c r="K269" i="8" s="1"/>
  <c r="K270" i="8" s="1"/>
  <c r="K271" i="8" s="1"/>
  <c r="K272" i="8" s="1"/>
  <c r="K273" i="8" s="1"/>
  <c r="K274" i="8" s="1"/>
  <c r="K275" i="8" s="1"/>
  <c r="K276" i="8" s="1"/>
  <c r="K277" i="8" s="1"/>
  <c r="K278" i="8" s="1"/>
  <c r="K279" i="8" s="1"/>
  <c r="K280" i="8" s="1"/>
  <c r="K281" i="8" s="1"/>
  <c r="K282" i="8" s="1"/>
  <c r="K283" i="8" s="1"/>
  <c r="K284" i="8" s="1"/>
  <c r="K285" i="8" s="1"/>
  <c r="K286" i="8" s="1"/>
  <c r="K287" i="8" s="1"/>
  <c r="K288" i="8" s="1"/>
  <c r="K289" i="8" s="1"/>
  <c r="K290" i="8" s="1"/>
  <c r="K291" i="8" s="1"/>
  <c r="K292" i="8" s="1"/>
  <c r="K293" i="8" s="1"/>
  <c r="K294" i="8" s="1"/>
  <c r="K295" i="8" s="1"/>
  <c r="K296" i="8" s="1"/>
  <c r="K297" i="8" s="1"/>
  <c r="K298" i="8" s="1"/>
  <c r="K299" i="8" s="1"/>
  <c r="K300" i="8" s="1"/>
  <c r="K301" i="8" s="1"/>
  <c r="K302" i="8" s="1"/>
  <c r="K303" i="8" s="1"/>
  <c r="K304" i="8" s="1"/>
  <c r="K305" i="8" s="1"/>
  <c r="K306" i="8" s="1"/>
  <c r="K307" i="8" s="1"/>
  <c r="K308" i="8" s="1"/>
  <c r="K309" i="8" s="1"/>
  <c r="K310" i="8" s="1"/>
  <c r="K311" i="8" s="1"/>
  <c r="K312" i="8" s="1"/>
  <c r="K313" i="8" s="1"/>
  <c r="K314" i="8" s="1"/>
  <c r="K315" i="8" s="1"/>
  <c r="K316" i="8" s="1"/>
  <c r="K317" i="8" s="1"/>
  <c r="K318" i="8" s="1"/>
  <c r="K319" i="8" s="1"/>
  <c r="K320" i="8" s="1"/>
  <c r="K321" i="8" s="1"/>
  <c r="K322" i="8" s="1"/>
  <c r="K323" i="8" s="1"/>
  <c r="K324" i="8" s="1"/>
  <c r="K325" i="8" s="1"/>
  <c r="K326" i="8" s="1"/>
  <c r="K327" i="8" s="1"/>
  <c r="K328" i="8" s="1"/>
  <c r="K329" i="8" s="1"/>
  <c r="K330" i="8" s="1"/>
  <c r="K331" i="8" s="1"/>
  <c r="K332" i="8" s="1"/>
  <c r="K333" i="8" s="1"/>
  <c r="K334" i="8" s="1"/>
  <c r="K335" i="8" s="1"/>
  <c r="K336" i="8" s="1"/>
  <c r="K337" i="8" s="1"/>
  <c r="K338" i="8" s="1"/>
  <c r="K339" i="8" s="1"/>
  <c r="K340" i="8" s="1"/>
  <c r="K341" i="8" s="1"/>
  <c r="K342" i="8" s="1"/>
  <c r="K343" i="8" s="1"/>
  <c r="K344" i="8" s="1"/>
  <c r="K345" i="8" s="1"/>
  <c r="K346" i="8" s="1"/>
  <c r="K347" i="8" s="1"/>
  <c r="K348" i="8" s="1"/>
  <c r="K349" i="8" s="1"/>
  <c r="K350" i="8" s="1"/>
  <c r="K351" i="8" s="1"/>
  <c r="K352" i="8" s="1"/>
  <c r="K353" i="8" s="1"/>
  <c r="K354" i="8" s="1"/>
  <c r="K355" i="8" s="1"/>
  <c r="K356" i="8" s="1"/>
  <c r="K357" i="8" s="1"/>
  <c r="K358" i="8" s="1"/>
  <c r="K359" i="8" s="1"/>
  <c r="K360" i="8" s="1"/>
  <c r="K361" i="8" s="1"/>
  <c r="K362" i="8" s="1"/>
  <c r="K33" i="8"/>
  <c r="K32" i="8"/>
  <c r="I34" i="8"/>
  <c r="I35" i="8"/>
  <c r="I36" i="8"/>
  <c r="I37" i="8"/>
  <c r="I30" i="8" s="1"/>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3" i="8"/>
  <c r="I32" i="8"/>
  <c r="H30" i="8"/>
  <c r="G33" i="8"/>
  <c r="H33" i="8" s="1"/>
  <c r="G34" i="8"/>
  <c r="H34" i="8" s="1"/>
  <c r="G35" i="8"/>
  <c r="H35" i="8" s="1"/>
  <c r="G36" i="8"/>
  <c r="H36" i="8" s="1"/>
  <c r="G37" i="8"/>
  <c r="H37" i="8" s="1"/>
  <c r="G38" i="8"/>
  <c r="H38" i="8" s="1"/>
  <c r="G39" i="8"/>
  <c r="H39" i="8" s="1"/>
  <c r="G40" i="8"/>
  <c r="H40" i="8" s="1"/>
  <c r="G41" i="8"/>
  <c r="H41" i="8" s="1"/>
  <c r="G42" i="8"/>
  <c r="H42" i="8" s="1"/>
  <c r="G43" i="8"/>
  <c r="H43" i="8" s="1"/>
  <c r="G44" i="8"/>
  <c r="H44" i="8" s="1"/>
  <c r="G45" i="8"/>
  <c r="H45" i="8" s="1"/>
  <c r="G46" i="8"/>
  <c r="H46" i="8" s="1"/>
  <c r="G47" i="8"/>
  <c r="H47" i="8" s="1"/>
  <c r="G48" i="8"/>
  <c r="H48" i="8" s="1"/>
  <c r="G49" i="8"/>
  <c r="H49" i="8" s="1"/>
  <c r="G50" i="8"/>
  <c r="H50" i="8" s="1"/>
  <c r="G51" i="8"/>
  <c r="H51" i="8" s="1"/>
  <c r="G52" i="8"/>
  <c r="H52" i="8" s="1"/>
  <c r="G53" i="8"/>
  <c r="H53" i="8" s="1"/>
  <c r="G54" i="8"/>
  <c r="H54" i="8" s="1"/>
  <c r="G55" i="8"/>
  <c r="H55" i="8" s="1"/>
  <c r="G56" i="8"/>
  <c r="H56" i="8" s="1"/>
  <c r="G57" i="8"/>
  <c r="H57" i="8" s="1"/>
  <c r="G58" i="8"/>
  <c r="H58" i="8" s="1"/>
  <c r="G59" i="8"/>
  <c r="H59" i="8" s="1"/>
  <c r="G60" i="8"/>
  <c r="H60" i="8" s="1"/>
  <c r="G61" i="8"/>
  <c r="H61" i="8" s="1"/>
  <c r="G62" i="8"/>
  <c r="H62" i="8" s="1"/>
  <c r="G63" i="8"/>
  <c r="H63" i="8" s="1"/>
  <c r="G64" i="8"/>
  <c r="H64" i="8" s="1"/>
  <c r="G65" i="8"/>
  <c r="H65" i="8" s="1"/>
  <c r="G66" i="8"/>
  <c r="H66" i="8" s="1"/>
  <c r="G67" i="8"/>
  <c r="H67" i="8" s="1"/>
  <c r="G68" i="8"/>
  <c r="H68" i="8" s="1"/>
  <c r="G69" i="8"/>
  <c r="H69" i="8" s="1"/>
  <c r="G70" i="8"/>
  <c r="H70" i="8" s="1"/>
  <c r="G71" i="8"/>
  <c r="H71" i="8" s="1"/>
  <c r="G72" i="8"/>
  <c r="H72" i="8" s="1"/>
  <c r="G73" i="8"/>
  <c r="H73" i="8" s="1"/>
  <c r="G74" i="8"/>
  <c r="H74" i="8" s="1"/>
  <c r="G75" i="8"/>
  <c r="H75" i="8" s="1"/>
  <c r="G76" i="8"/>
  <c r="H76" i="8" s="1"/>
  <c r="G77" i="8"/>
  <c r="H77" i="8" s="1"/>
  <c r="G78" i="8"/>
  <c r="H78" i="8" s="1"/>
  <c r="G79" i="8"/>
  <c r="H79" i="8" s="1"/>
  <c r="G80" i="8"/>
  <c r="H80" i="8" s="1"/>
  <c r="G81" i="8"/>
  <c r="H81" i="8" s="1"/>
  <c r="G82" i="8"/>
  <c r="H82" i="8" s="1"/>
  <c r="G83" i="8"/>
  <c r="H83" i="8" s="1"/>
  <c r="G84" i="8"/>
  <c r="H84" i="8" s="1"/>
  <c r="G85" i="8"/>
  <c r="H85" i="8" s="1"/>
  <c r="G86" i="8"/>
  <c r="H86" i="8" s="1"/>
  <c r="G87" i="8"/>
  <c r="H87" i="8" s="1"/>
  <c r="G88" i="8"/>
  <c r="H88" i="8" s="1"/>
  <c r="G89" i="8"/>
  <c r="H89" i="8" s="1"/>
  <c r="G90" i="8"/>
  <c r="H90" i="8" s="1"/>
  <c r="G91" i="8"/>
  <c r="H91" i="8" s="1"/>
  <c r="G92" i="8"/>
  <c r="H92" i="8" s="1"/>
  <c r="G93" i="8"/>
  <c r="H93" i="8" s="1"/>
  <c r="G94" i="8"/>
  <c r="H94" i="8" s="1"/>
  <c r="G95" i="8"/>
  <c r="H95" i="8" s="1"/>
  <c r="G96" i="8"/>
  <c r="H96" i="8" s="1"/>
  <c r="G97" i="8"/>
  <c r="H97" i="8" s="1"/>
  <c r="G98" i="8"/>
  <c r="H98" i="8" s="1"/>
  <c r="G99" i="8"/>
  <c r="H99" i="8" s="1"/>
  <c r="G100" i="8"/>
  <c r="H100" i="8" s="1"/>
  <c r="G101" i="8"/>
  <c r="H101" i="8" s="1"/>
  <c r="G102" i="8"/>
  <c r="H102" i="8" s="1"/>
  <c r="G103" i="8"/>
  <c r="H103" i="8" s="1"/>
  <c r="G104" i="8"/>
  <c r="H104" i="8" s="1"/>
  <c r="G105" i="8"/>
  <c r="H105" i="8" s="1"/>
  <c r="G106" i="8"/>
  <c r="H106" i="8" s="1"/>
  <c r="G107" i="8"/>
  <c r="H107" i="8" s="1"/>
  <c r="G108" i="8"/>
  <c r="H108" i="8" s="1"/>
  <c r="G109" i="8"/>
  <c r="H109" i="8" s="1"/>
  <c r="G110" i="8"/>
  <c r="H110" i="8" s="1"/>
  <c r="G111" i="8"/>
  <c r="H111" i="8" s="1"/>
  <c r="G112" i="8"/>
  <c r="H112" i="8" s="1"/>
  <c r="G113" i="8"/>
  <c r="H113" i="8" s="1"/>
  <c r="G114" i="8"/>
  <c r="H114" i="8" s="1"/>
  <c r="G115" i="8"/>
  <c r="H115" i="8" s="1"/>
  <c r="G116" i="8"/>
  <c r="H116" i="8" s="1"/>
  <c r="G117" i="8"/>
  <c r="H117" i="8" s="1"/>
  <c r="G118" i="8"/>
  <c r="H118" i="8" s="1"/>
  <c r="G119" i="8"/>
  <c r="H119" i="8" s="1"/>
  <c r="G120" i="8"/>
  <c r="H120" i="8" s="1"/>
  <c r="G121" i="8"/>
  <c r="H121" i="8" s="1"/>
  <c r="G122" i="8"/>
  <c r="H122" i="8" s="1"/>
  <c r="G123" i="8"/>
  <c r="H123" i="8" s="1"/>
  <c r="G124" i="8"/>
  <c r="H124" i="8" s="1"/>
  <c r="G125" i="8"/>
  <c r="H125" i="8" s="1"/>
  <c r="G126" i="8"/>
  <c r="H126" i="8" s="1"/>
  <c r="G127" i="8"/>
  <c r="H127" i="8" s="1"/>
  <c r="G128" i="8"/>
  <c r="H128" i="8" s="1"/>
  <c r="G129" i="8"/>
  <c r="H129" i="8" s="1"/>
  <c r="G130" i="8"/>
  <c r="H130" i="8" s="1"/>
  <c r="G131" i="8"/>
  <c r="H131" i="8" s="1"/>
  <c r="G132" i="8"/>
  <c r="H132" i="8" s="1"/>
  <c r="G133" i="8"/>
  <c r="H133" i="8" s="1"/>
  <c r="G134" i="8"/>
  <c r="H134" i="8" s="1"/>
  <c r="G135" i="8"/>
  <c r="H135" i="8" s="1"/>
  <c r="G136" i="8"/>
  <c r="H136" i="8" s="1"/>
  <c r="G137" i="8"/>
  <c r="H137" i="8" s="1"/>
  <c r="G138" i="8"/>
  <c r="H138" i="8" s="1"/>
  <c r="G139" i="8"/>
  <c r="H139" i="8" s="1"/>
  <c r="G140" i="8"/>
  <c r="H140" i="8" s="1"/>
  <c r="G141" i="8"/>
  <c r="H141" i="8" s="1"/>
  <c r="G142" i="8"/>
  <c r="H142" i="8" s="1"/>
  <c r="G143" i="8"/>
  <c r="H143" i="8" s="1"/>
  <c r="G144" i="8"/>
  <c r="H144" i="8" s="1"/>
  <c r="G145" i="8"/>
  <c r="H145" i="8" s="1"/>
  <c r="G146" i="8"/>
  <c r="H146" i="8" s="1"/>
  <c r="G147" i="8"/>
  <c r="H147" i="8" s="1"/>
  <c r="G148" i="8"/>
  <c r="H148" i="8" s="1"/>
  <c r="G149" i="8"/>
  <c r="H149" i="8" s="1"/>
  <c r="G150" i="8"/>
  <c r="H150" i="8" s="1"/>
  <c r="G151" i="8"/>
  <c r="H151" i="8" s="1"/>
  <c r="G152" i="8"/>
  <c r="H152" i="8" s="1"/>
  <c r="G153" i="8"/>
  <c r="H153" i="8" s="1"/>
  <c r="G154" i="8"/>
  <c r="H154" i="8" s="1"/>
  <c r="G155" i="8"/>
  <c r="H155" i="8" s="1"/>
  <c r="G156" i="8"/>
  <c r="H156" i="8" s="1"/>
  <c r="G157" i="8"/>
  <c r="H157" i="8" s="1"/>
  <c r="G158" i="8"/>
  <c r="H158" i="8" s="1"/>
  <c r="G159" i="8"/>
  <c r="H159" i="8" s="1"/>
  <c r="G160" i="8"/>
  <c r="H160" i="8" s="1"/>
  <c r="G161" i="8"/>
  <c r="H161" i="8" s="1"/>
  <c r="G162" i="8"/>
  <c r="H162" i="8" s="1"/>
  <c r="G163" i="8"/>
  <c r="H163" i="8" s="1"/>
  <c r="G164" i="8"/>
  <c r="H164" i="8" s="1"/>
  <c r="G165" i="8"/>
  <c r="H165" i="8" s="1"/>
  <c r="G166" i="8"/>
  <c r="H166" i="8" s="1"/>
  <c r="G167" i="8"/>
  <c r="H167" i="8" s="1"/>
  <c r="G168" i="8"/>
  <c r="H168" i="8" s="1"/>
  <c r="G169" i="8"/>
  <c r="H169" i="8" s="1"/>
  <c r="G170" i="8"/>
  <c r="H170" i="8" s="1"/>
  <c r="G171" i="8"/>
  <c r="H171" i="8" s="1"/>
  <c r="G172" i="8"/>
  <c r="H172" i="8" s="1"/>
  <c r="G173" i="8"/>
  <c r="H173" i="8" s="1"/>
  <c r="G174" i="8"/>
  <c r="H174" i="8" s="1"/>
  <c r="G175" i="8"/>
  <c r="H175" i="8" s="1"/>
  <c r="G176" i="8"/>
  <c r="H176" i="8" s="1"/>
  <c r="G177" i="8"/>
  <c r="H177" i="8" s="1"/>
  <c r="G178" i="8"/>
  <c r="H178" i="8" s="1"/>
  <c r="G179" i="8"/>
  <c r="H179" i="8" s="1"/>
  <c r="G180" i="8"/>
  <c r="H180" i="8" s="1"/>
  <c r="G181" i="8"/>
  <c r="H181" i="8" s="1"/>
  <c r="G182" i="8"/>
  <c r="H182" i="8" s="1"/>
  <c r="G183" i="8"/>
  <c r="H183" i="8" s="1"/>
  <c r="G184" i="8"/>
  <c r="H184" i="8" s="1"/>
  <c r="G185" i="8"/>
  <c r="H185" i="8" s="1"/>
  <c r="G186" i="8"/>
  <c r="H186" i="8" s="1"/>
  <c r="G187" i="8"/>
  <c r="H187" i="8" s="1"/>
  <c r="G188" i="8"/>
  <c r="H188" i="8" s="1"/>
  <c r="G189" i="8"/>
  <c r="H189" i="8" s="1"/>
  <c r="G190" i="8"/>
  <c r="H190" i="8" s="1"/>
  <c r="G191" i="8"/>
  <c r="H191" i="8" s="1"/>
  <c r="G192" i="8"/>
  <c r="H192" i="8" s="1"/>
  <c r="G193" i="8"/>
  <c r="H193" i="8" s="1"/>
  <c r="G194" i="8"/>
  <c r="H194" i="8" s="1"/>
  <c r="G195" i="8"/>
  <c r="H195" i="8" s="1"/>
  <c r="G196" i="8"/>
  <c r="H196" i="8" s="1"/>
  <c r="G197" i="8"/>
  <c r="H197" i="8" s="1"/>
  <c r="G198" i="8"/>
  <c r="H198" i="8" s="1"/>
  <c r="G199" i="8"/>
  <c r="H199" i="8" s="1"/>
  <c r="G200" i="8"/>
  <c r="H200" i="8" s="1"/>
  <c r="G201" i="8"/>
  <c r="H201" i="8" s="1"/>
  <c r="G202" i="8"/>
  <c r="H202" i="8" s="1"/>
  <c r="G203" i="8"/>
  <c r="H203" i="8" s="1"/>
  <c r="G204" i="8"/>
  <c r="H204" i="8" s="1"/>
  <c r="G205" i="8"/>
  <c r="H205" i="8" s="1"/>
  <c r="G206" i="8"/>
  <c r="H206" i="8" s="1"/>
  <c r="G207" i="8"/>
  <c r="H207" i="8" s="1"/>
  <c r="G208" i="8"/>
  <c r="H208" i="8" s="1"/>
  <c r="G209" i="8"/>
  <c r="H209" i="8" s="1"/>
  <c r="G210" i="8"/>
  <c r="H210" i="8" s="1"/>
  <c r="G211" i="8"/>
  <c r="H211" i="8" s="1"/>
  <c r="G212" i="8"/>
  <c r="H212" i="8" s="1"/>
  <c r="G213" i="8"/>
  <c r="H213" i="8" s="1"/>
  <c r="G214" i="8"/>
  <c r="H214" i="8" s="1"/>
  <c r="G215" i="8"/>
  <c r="H215" i="8" s="1"/>
  <c r="G216" i="8"/>
  <c r="H216" i="8" s="1"/>
  <c r="G217" i="8"/>
  <c r="H217" i="8" s="1"/>
  <c r="G218" i="8"/>
  <c r="H218" i="8" s="1"/>
  <c r="G219" i="8"/>
  <c r="H219" i="8" s="1"/>
  <c r="G220" i="8"/>
  <c r="H220" i="8" s="1"/>
  <c r="G221" i="8"/>
  <c r="H221" i="8" s="1"/>
  <c r="G222" i="8"/>
  <c r="H222" i="8" s="1"/>
  <c r="G223" i="8"/>
  <c r="H223" i="8" s="1"/>
  <c r="G224" i="8"/>
  <c r="H224" i="8" s="1"/>
  <c r="G225" i="8"/>
  <c r="H225" i="8" s="1"/>
  <c r="G226" i="8"/>
  <c r="H226" i="8" s="1"/>
  <c r="G227" i="8"/>
  <c r="H227" i="8" s="1"/>
  <c r="G228" i="8"/>
  <c r="H228" i="8" s="1"/>
  <c r="G229" i="8"/>
  <c r="H229" i="8" s="1"/>
  <c r="G230" i="8"/>
  <c r="H230" i="8" s="1"/>
  <c r="G231" i="8"/>
  <c r="H231" i="8" s="1"/>
  <c r="G232" i="8"/>
  <c r="H232" i="8" s="1"/>
  <c r="G233" i="8"/>
  <c r="H233" i="8" s="1"/>
  <c r="G234" i="8"/>
  <c r="H234" i="8" s="1"/>
  <c r="G235" i="8"/>
  <c r="H235" i="8" s="1"/>
  <c r="G236" i="8"/>
  <c r="H236" i="8" s="1"/>
  <c r="G237" i="8"/>
  <c r="H237" i="8" s="1"/>
  <c r="G238" i="8"/>
  <c r="H238" i="8" s="1"/>
  <c r="G239" i="8"/>
  <c r="H239" i="8" s="1"/>
  <c r="G240" i="8"/>
  <c r="H240" i="8" s="1"/>
  <c r="G241" i="8"/>
  <c r="H241" i="8" s="1"/>
  <c r="G242" i="8"/>
  <c r="H242" i="8" s="1"/>
  <c r="G243" i="8"/>
  <c r="H243" i="8" s="1"/>
  <c r="G244" i="8"/>
  <c r="H244" i="8" s="1"/>
  <c r="G245" i="8"/>
  <c r="H245" i="8" s="1"/>
  <c r="G246" i="8"/>
  <c r="H246" i="8" s="1"/>
  <c r="G247" i="8"/>
  <c r="H247" i="8" s="1"/>
  <c r="G248" i="8"/>
  <c r="H248" i="8" s="1"/>
  <c r="G249" i="8"/>
  <c r="H249" i="8" s="1"/>
  <c r="G250" i="8"/>
  <c r="H250" i="8" s="1"/>
  <c r="G251" i="8"/>
  <c r="H251" i="8" s="1"/>
  <c r="G252" i="8"/>
  <c r="H252" i="8" s="1"/>
  <c r="G253" i="8"/>
  <c r="H253" i="8" s="1"/>
  <c r="G254" i="8"/>
  <c r="H254" i="8" s="1"/>
  <c r="G255" i="8"/>
  <c r="H255" i="8" s="1"/>
  <c r="G256" i="8"/>
  <c r="H256" i="8" s="1"/>
  <c r="G257" i="8"/>
  <c r="H257" i="8" s="1"/>
  <c r="G258" i="8"/>
  <c r="H258" i="8" s="1"/>
  <c r="G259" i="8"/>
  <c r="H259" i="8" s="1"/>
  <c r="G260" i="8"/>
  <c r="H260" i="8" s="1"/>
  <c r="G261" i="8"/>
  <c r="H261" i="8" s="1"/>
  <c r="G262" i="8"/>
  <c r="H262" i="8" s="1"/>
  <c r="G263" i="8"/>
  <c r="H263" i="8" s="1"/>
  <c r="G264" i="8"/>
  <c r="H264" i="8" s="1"/>
  <c r="G265" i="8"/>
  <c r="H265" i="8" s="1"/>
  <c r="G266" i="8"/>
  <c r="H266" i="8" s="1"/>
  <c r="G267" i="8"/>
  <c r="H267" i="8" s="1"/>
  <c r="G268" i="8"/>
  <c r="H268" i="8" s="1"/>
  <c r="G269" i="8"/>
  <c r="H269" i="8" s="1"/>
  <c r="G270" i="8"/>
  <c r="H270" i="8" s="1"/>
  <c r="G271" i="8"/>
  <c r="H271" i="8" s="1"/>
  <c r="G272" i="8"/>
  <c r="H272" i="8" s="1"/>
  <c r="G273" i="8"/>
  <c r="H273" i="8" s="1"/>
  <c r="G274" i="8"/>
  <c r="H274" i="8" s="1"/>
  <c r="G275" i="8"/>
  <c r="H275" i="8" s="1"/>
  <c r="G276" i="8"/>
  <c r="H276" i="8" s="1"/>
  <c r="G277" i="8"/>
  <c r="H277" i="8" s="1"/>
  <c r="G278" i="8"/>
  <c r="H278" i="8" s="1"/>
  <c r="G279" i="8"/>
  <c r="H279" i="8" s="1"/>
  <c r="G280" i="8"/>
  <c r="H280" i="8" s="1"/>
  <c r="G281" i="8"/>
  <c r="H281" i="8" s="1"/>
  <c r="G282" i="8"/>
  <c r="H282" i="8" s="1"/>
  <c r="G283" i="8"/>
  <c r="H283" i="8" s="1"/>
  <c r="G284" i="8"/>
  <c r="H284" i="8" s="1"/>
  <c r="G285" i="8"/>
  <c r="H285" i="8" s="1"/>
  <c r="G286" i="8"/>
  <c r="H286" i="8" s="1"/>
  <c r="G287" i="8"/>
  <c r="H287" i="8" s="1"/>
  <c r="G288" i="8"/>
  <c r="H288" i="8" s="1"/>
  <c r="G289" i="8"/>
  <c r="H289" i="8" s="1"/>
  <c r="G290" i="8"/>
  <c r="H290" i="8" s="1"/>
  <c r="G291" i="8"/>
  <c r="H291" i="8" s="1"/>
  <c r="G292" i="8"/>
  <c r="H292" i="8" s="1"/>
  <c r="G293" i="8"/>
  <c r="H293" i="8" s="1"/>
  <c r="G294" i="8"/>
  <c r="H294" i="8" s="1"/>
  <c r="G295" i="8"/>
  <c r="H295" i="8" s="1"/>
  <c r="G296" i="8"/>
  <c r="H296" i="8" s="1"/>
  <c r="G297" i="8"/>
  <c r="H297" i="8" s="1"/>
  <c r="G298" i="8"/>
  <c r="H298" i="8" s="1"/>
  <c r="G299" i="8"/>
  <c r="H299" i="8" s="1"/>
  <c r="G300" i="8"/>
  <c r="H300" i="8" s="1"/>
  <c r="G301" i="8"/>
  <c r="H301" i="8" s="1"/>
  <c r="G302" i="8"/>
  <c r="H302" i="8" s="1"/>
  <c r="G303" i="8"/>
  <c r="H303" i="8" s="1"/>
  <c r="G304" i="8"/>
  <c r="H304" i="8" s="1"/>
  <c r="G305" i="8"/>
  <c r="H305" i="8" s="1"/>
  <c r="G306" i="8"/>
  <c r="H306" i="8" s="1"/>
  <c r="G307" i="8"/>
  <c r="H307" i="8" s="1"/>
  <c r="G308" i="8"/>
  <c r="H308" i="8" s="1"/>
  <c r="G309" i="8"/>
  <c r="H309" i="8" s="1"/>
  <c r="G310" i="8"/>
  <c r="H310" i="8" s="1"/>
  <c r="G311" i="8"/>
  <c r="H311" i="8" s="1"/>
  <c r="G312" i="8"/>
  <c r="H312" i="8" s="1"/>
  <c r="G313" i="8"/>
  <c r="H313" i="8" s="1"/>
  <c r="G314" i="8"/>
  <c r="H314" i="8" s="1"/>
  <c r="G315" i="8"/>
  <c r="H315" i="8" s="1"/>
  <c r="G316" i="8"/>
  <c r="H316" i="8" s="1"/>
  <c r="G317" i="8"/>
  <c r="H317" i="8" s="1"/>
  <c r="G318" i="8"/>
  <c r="H318" i="8" s="1"/>
  <c r="G319" i="8"/>
  <c r="H319" i="8" s="1"/>
  <c r="G320" i="8"/>
  <c r="H320" i="8" s="1"/>
  <c r="G321" i="8"/>
  <c r="H321" i="8" s="1"/>
  <c r="G322" i="8"/>
  <c r="H322" i="8" s="1"/>
  <c r="G323" i="8"/>
  <c r="H323" i="8" s="1"/>
  <c r="G324" i="8"/>
  <c r="H324" i="8" s="1"/>
  <c r="G325" i="8"/>
  <c r="H325" i="8" s="1"/>
  <c r="G326" i="8"/>
  <c r="H326" i="8" s="1"/>
  <c r="G327" i="8"/>
  <c r="H327" i="8" s="1"/>
  <c r="G328" i="8"/>
  <c r="H328" i="8" s="1"/>
  <c r="G329" i="8"/>
  <c r="H329" i="8" s="1"/>
  <c r="G330" i="8"/>
  <c r="H330" i="8" s="1"/>
  <c r="G331" i="8"/>
  <c r="H331" i="8" s="1"/>
  <c r="G332" i="8"/>
  <c r="H332" i="8" s="1"/>
  <c r="G333" i="8"/>
  <c r="H333" i="8" s="1"/>
  <c r="G334" i="8"/>
  <c r="H334" i="8" s="1"/>
  <c r="G335" i="8"/>
  <c r="H335" i="8" s="1"/>
  <c r="G336" i="8"/>
  <c r="H336" i="8" s="1"/>
  <c r="G337" i="8"/>
  <c r="H337" i="8" s="1"/>
  <c r="G338" i="8"/>
  <c r="H338" i="8" s="1"/>
  <c r="G339" i="8"/>
  <c r="H339" i="8" s="1"/>
  <c r="G340" i="8"/>
  <c r="H340" i="8" s="1"/>
  <c r="G341" i="8"/>
  <c r="H341" i="8" s="1"/>
  <c r="G342" i="8"/>
  <c r="H342" i="8" s="1"/>
  <c r="G343" i="8"/>
  <c r="H343" i="8" s="1"/>
  <c r="G344" i="8"/>
  <c r="H344" i="8" s="1"/>
  <c r="G345" i="8"/>
  <c r="H345" i="8" s="1"/>
  <c r="G346" i="8"/>
  <c r="H346" i="8" s="1"/>
  <c r="G347" i="8"/>
  <c r="H347" i="8" s="1"/>
  <c r="G348" i="8"/>
  <c r="H348" i="8" s="1"/>
  <c r="G349" i="8"/>
  <c r="H349" i="8" s="1"/>
  <c r="G350" i="8"/>
  <c r="H350" i="8" s="1"/>
  <c r="G351" i="8"/>
  <c r="H351" i="8" s="1"/>
  <c r="G352" i="8"/>
  <c r="H352" i="8" s="1"/>
  <c r="G353" i="8"/>
  <c r="H353" i="8" s="1"/>
  <c r="G354" i="8"/>
  <c r="H354" i="8" s="1"/>
  <c r="G355" i="8"/>
  <c r="H355" i="8" s="1"/>
  <c r="G356" i="8"/>
  <c r="H356" i="8" s="1"/>
  <c r="G357" i="8"/>
  <c r="H357" i="8" s="1"/>
  <c r="G358" i="8"/>
  <c r="H358" i="8" s="1"/>
  <c r="G359" i="8"/>
  <c r="H359" i="8" s="1"/>
  <c r="G360" i="8"/>
  <c r="H360" i="8" s="1"/>
  <c r="G361" i="8"/>
  <c r="H361" i="8" s="1"/>
  <c r="G362" i="8"/>
  <c r="H362" i="8" s="1"/>
  <c r="G32" i="8"/>
  <c r="H32" i="8" s="1"/>
  <c r="J22" i="8"/>
  <c r="U28" i="6"/>
  <c r="N29" i="1"/>
  <c r="L29" i="1"/>
  <c r="I29" i="1"/>
  <c r="S2" i="8"/>
  <c r="J36" i="8" l="1"/>
  <c r="J43" i="8"/>
  <c r="J75" i="8"/>
  <c r="J107" i="8"/>
  <c r="J139" i="8"/>
  <c r="J171" i="8"/>
  <c r="J203" i="8"/>
  <c r="J235" i="8"/>
  <c r="J267" i="8"/>
  <c r="J299" i="8"/>
  <c r="J331" i="8"/>
  <c r="J32" i="8"/>
  <c r="J35" i="8"/>
  <c r="J131" i="8"/>
  <c r="J227" i="8"/>
  <c r="J323" i="8"/>
  <c r="J355" i="8"/>
  <c r="J51" i="8"/>
  <c r="J83" i="8"/>
  <c r="J115" i="8"/>
  <c r="J147" i="8"/>
  <c r="J179" i="8"/>
  <c r="J211" i="8"/>
  <c r="J243" i="8"/>
  <c r="J275" i="8"/>
  <c r="J307" i="8"/>
  <c r="J339" i="8"/>
  <c r="J67" i="8"/>
  <c r="J163" i="8"/>
  <c r="J259" i="8"/>
  <c r="J59" i="8"/>
  <c r="J91" i="8"/>
  <c r="J123" i="8"/>
  <c r="J155" i="8"/>
  <c r="J187" i="8"/>
  <c r="J219" i="8"/>
  <c r="J251" i="8"/>
  <c r="J283" i="8"/>
  <c r="J315" i="8"/>
  <c r="J347" i="8"/>
  <c r="J99" i="8"/>
  <c r="J195" i="8"/>
  <c r="J291" i="8"/>
  <c r="J362" i="8"/>
  <c r="J354" i="8"/>
  <c r="J346" i="8"/>
  <c r="J338" i="8"/>
  <c r="J330" i="8"/>
  <c r="J322" i="8"/>
  <c r="J314" i="8"/>
  <c r="J306" i="8"/>
  <c r="J298" i="8"/>
  <c r="J290" i="8"/>
  <c r="J282" i="8"/>
  <c r="J274" i="8"/>
  <c r="J266" i="8"/>
  <c r="J258" i="8"/>
  <c r="J250" i="8"/>
  <c r="J242" i="8"/>
  <c r="J234" i="8"/>
  <c r="J226" i="8"/>
  <c r="J218" i="8"/>
  <c r="J210" i="8"/>
  <c r="J202" i="8"/>
  <c r="J194" i="8"/>
  <c r="J186" i="8"/>
  <c r="J178" i="8"/>
  <c r="J170" i="8"/>
  <c r="J162" i="8"/>
  <c r="J154" i="8"/>
  <c r="J146" i="8"/>
  <c r="J138" i="8"/>
  <c r="J130" i="8"/>
  <c r="J122" i="8"/>
  <c r="J114" i="8"/>
  <c r="J106" i="8"/>
  <c r="J98" i="8"/>
  <c r="J90" i="8"/>
  <c r="J82" i="8"/>
  <c r="J74" i="8"/>
  <c r="J66" i="8"/>
  <c r="J58" i="8"/>
  <c r="J50" i="8"/>
  <c r="J42" i="8"/>
  <c r="J34" i="8"/>
  <c r="J359" i="8"/>
  <c r="J351" i="8"/>
  <c r="J343" i="8"/>
  <c r="J335" i="8"/>
  <c r="J327" i="8"/>
  <c r="J319" i="8"/>
  <c r="J311" i="8"/>
  <c r="J303" i="8"/>
  <c r="J295" i="8"/>
  <c r="J287" i="8"/>
  <c r="J279" i="8"/>
  <c r="J271" i="8"/>
  <c r="J263" i="8"/>
  <c r="J255" i="8"/>
  <c r="J247" i="8"/>
  <c r="J239" i="8"/>
  <c r="J231" i="8"/>
  <c r="J223" i="8"/>
  <c r="J215" i="8"/>
  <c r="J207" i="8"/>
  <c r="J199" i="8"/>
  <c r="J191" i="8"/>
  <c r="J183" i="8"/>
  <c r="J175" i="8"/>
  <c r="J167" i="8"/>
  <c r="J159" i="8"/>
  <c r="J151" i="8"/>
  <c r="J143" i="8"/>
  <c r="J135" i="8"/>
  <c r="J127" i="8"/>
  <c r="J119" i="8"/>
  <c r="J111" i="8"/>
  <c r="J103" i="8"/>
  <c r="J95" i="8"/>
  <c r="J87" i="8"/>
  <c r="J79" i="8"/>
  <c r="J71" i="8"/>
  <c r="J63" i="8"/>
  <c r="J55" i="8"/>
  <c r="J47" i="8"/>
  <c r="J39" i="8"/>
  <c r="J358" i="8"/>
  <c r="J350" i="8"/>
  <c r="J342" i="8"/>
  <c r="J334" i="8"/>
  <c r="J326" i="8"/>
  <c r="J318" i="8"/>
  <c r="J310" i="8"/>
  <c r="J302" i="8"/>
  <c r="J294" i="8"/>
  <c r="J286" i="8"/>
  <c r="J278" i="8"/>
  <c r="J270" i="8"/>
  <c r="J262" i="8"/>
  <c r="J254" i="8"/>
  <c r="J246" i="8"/>
  <c r="J238" i="8"/>
  <c r="J230" i="8"/>
  <c r="J222" i="8"/>
  <c r="J214" i="8"/>
  <c r="J206" i="8"/>
  <c r="J198" i="8"/>
  <c r="J190" i="8"/>
  <c r="J182" i="8"/>
  <c r="J174" i="8"/>
  <c r="J166" i="8"/>
  <c r="J158" i="8"/>
  <c r="J150" i="8"/>
  <c r="J142" i="8"/>
  <c r="J134" i="8"/>
  <c r="J126" i="8"/>
  <c r="J118" i="8"/>
  <c r="J110" i="8"/>
  <c r="J102" i="8"/>
  <c r="J94" i="8"/>
  <c r="J86" i="8"/>
  <c r="J78" i="8"/>
  <c r="J70" i="8"/>
  <c r="J62" i="8"/>
  <c r="J54" i="8"/>
  <c r="J46" i="8"/>
  <c r="J38" i="8"/>
  <c r="J361" i="8"/>
  <c r="J357" i="8"/>
  <c r="J353" i="8"/>
  <c r="J349" i="8"/>
  <c r="J345" i="8"/>
  <c r="J341" i="8"/>
  <c r="J337" i="8"/>
  <c r="J333" i="8"/>
  <c r="J329" i="8"/>
  <c r="J325" i="8"/>
  <c r="J321" i="8"/>
  <c r="J317" i="8"/>
  <c r="J313" i="8"/>
  <c r="J309" i="8"/>
  <c r="J305" i="8"/>
  <c r="J301" i="8"/>
  <c r="J297" i="8"/>
  <c r="J293" i="8"/>
  <c r="J289" i="8"/>
  <c r="J285" i="8"/>
  <c r="J281" i="8"/>
  <c r="J277" i="8"/>
  <c r="J273" i="8"/>
  <c r="J269" i="8"/>
  <c r="J265" i="8"/>
  <c r="J261" i="8"/>
  <c r="J257" i="8"/>
  <c r="J253" i="8"/>
  <c r="J249" i="8"/>
  <c r="J245" i="8"/>
  <c r="J241" i="8"/>
  <c r="J237" i="8"/>
  <c r="J233" i="8"/>
  <c r="J229" i="8"/>
  <c r="J225" i="8"/>
  <c r="J221" i="8"/>
  <c r="J217" i="8"/>
  <c r="J213" i="8"/>
  <c r="J209" i="8"/>
  <c r="J205" i="8"/>
  <c r="J201" i="8"/>
  <c r="J197" i="8"/>
  <c r="J193" i="8"/>
  <c r="J189" i="8"/>
  <c r="J185" i="8"/>
  <c r="J181" i="8"/>
  <c r="J177" i="8"/>
  <c r="J173" i="8"/>
  <c r="J169" i="8"/>
  <c r="J165" i="8"/>
  <c r="J161" i="8"/>
  <c r="J157" i="8"/>
  <c r="J153" i="8"/>
  <c r="J149" i="8"/>
  <c r="J145" i="8"/>
  <c r="J141" i="8"/>
  <c r="J137" i="8"/>
  <c r="J133" i="8"/>
  <c r="J129" i="8"/>
  <c r="J125" i="8"/>
  <c r="J121" i="8"/>
  <c r="J117" i="8"/>
  <c r="J113" i="8"/>
  <c r="J109" i="8"/>
  <c r="J105" i="8"/>
  <c r="J101" i="8"/>
  <c r="J97" i="8"/>
  <c r="J93" i="8"/>
  <c r="J89" i="8"/>
  <c r="J85" i="8"/>
  <c r="J81" i="8"/>
  <c r="J77" i="8"/>
  <c r="J73" i="8"/>
  <c r="J69" i="8"/>
  <c r="J65" i="8"/>
  <c r="J61" i="8"/>
  <c r="J57" i="8"/>
  <c r="J53" i="8"/>
  <c r="J49" i="8"/>
  <c r="J45" i="8"/>
  <c r="J41" i="8"/>
  <c r="J37" i="8"/>
  <c r="J33" i="8"/>
  <c r="J360" i="8"/>
  <c r="J356" i="8"/>
  <c r="J352" i="8"/>
  <c r="J348" i="8"/>
  <c r="J344" i="8"/>
  <c r="J340" i="8"/>
  <c r="J336" i="8"/>
  <c r="J332" i="8"/>
  <c r="J328" i="8"/>
  <c r="J324" i="8"/>
  <c r="J320" i="8"/>
  <c r="J316" i="8"/>
  <c r="J312" i="8"/>
  <c r="J308" i="8"/>
  <c r="J304" i="8"/>
  <c r="J300" i="8"/>
  <c r="J296" i="8"/>
  <c r="J292" i="8"/>
  <c r="J288" i="8"/>
  <c r="J284" i="8"/>
  <c r="J280" i="8"/>
  <c r="J276" i="8"/>
  <c r="J272" i="8"/>
  <c r="J268" i="8"/>
  <c r="J264" i="8"/>
  <c r="J260" i="8"/>
  <c r="J256" i="8"/>
  <c r="J252" i="8"/>
  <c r="J248" i="8"/>
  <c r="J244" i="8"/>
  <c r="J240" i="8"/>
  <c r="J236" i="8"/>
  <c r="J232" i="8"/>
  <c r="J228" i="8"/>
  <c r="J224" i="8"/>
  <c r="J220" i="8"/>
  <c r="J216" i="8"/>
  <c r="J212" i="8"/>
  <c r="J208" i="8"/>
  <c r="J204" i="8"/>
  <c r="J200" i="8"/>
  <c r="J196" i="8"/>
  <c r="J192" i="8"/>
  <c r="J188" i="8"/>
  <c r="J184" i="8"/>
  <c r="J180" i="8"/>
  <c r="J176" i="8"/>
  <c r="J172" i="8"/>
  <c r="J168" i="8"/>
  <c r="J164" i="8"/>
  <c r="J160" i="8"/>
  <c r="J156" i="8"/>
  <c r="J152" i="8"/>
  <c r="J148" i="8"/>
  <c r="J144" i="8"/>
  <c r="J140" i="8"/>
  <c r="J136" i="8"/>
  <c r="J132" i="8"/>
  <c r="J128" i="8"/>
  <c r="J124" i="8"/>
  <c r="J120" i="8"/>
  <c r="J116" i="8"/>
  <c r="J112" i="8"/>
  <c r="J108" i="8"/>
  <c r="J104" i="8"/>
  <c r="J100" i="8"/>
  <c r="J96" i="8"/>
  <c r="J92" i="8"/>
  <c r="J88" i="8"/>
  <c r="J84" i="8"/>
  <c r="J80" i="8"/>
  <c r="J76" i="8"/>
  <c r="J72" i="8"/>
  <c r="J68" i="8"/>
  <c r="J64" i="8"/>
  <c r="J60" i="8"/>
  <c r="J56" i="8"/>
  <c r="J52" i="8"/>
  <c r="J48" i="8"/>
  <c r="J44" i="8"/>
  <c r="J40" i="8"/>
  <c r="H29" i="8"/>
  <c r="E1" i="8"/>
  <c r="D1" i="8"/>
  <c r="C1" i="8"/>
  <c r="H4" i="8"/>
  <c r="N7" i="9" l="1"/>
  <c r="O8" i="8"/>
  <c r="P8" i="8" s="1"/>
  <c r="I17" i="8"/>
  <c r="J17" i="8" s="1"/>
  <c r="J30" i="8"/>
  <c r="O7" i="8"/>
  <c r="K7" i="8"/>
  <c r="O6" i="8"/>
  <c r="O4" i="8"/>
  <c r="O5" i="8"/>
  <c r="P7" i="8" l="1"/>
  <c r="P6" i="8" s="1"/>
  <c r="P5" i="8" s="1"/>
  <c r="P4" i="8" s="1"/>
  <c r="J4" i="8"/>
  <c r="J5" i="8" l="1"/>
  <c r="K5" i="8" s="1"/>
  <c r="C9" i="9"/>
  <c r="X68" i="7"/>
  <c r="X69" i="7" s="1"/>
  <c r="X70" i="7" s="1"/>
  <c r="X71" i="7" s="1"/>
  <c r="X72" i="7" s="1"/>
  <c r="X73" i="7" s="1"/>
  <c r="X74" i="7" s="1"/>
  <c r="X75" i="7" s="1"/>
  <c r="X76" i="7" s="1"/>
  <c r="X77" i="7" s="1"/>
  <c r="X78" i="7" s="1"/>
  <c r="X79" i="7" s="1"/>
  <c r="X80" i="7" s="1"/>
  <c r="X81" i="7" s="1"/>
  <c r="X82" i="7" s="1"/>
  <c r="X83" i="7" s="1"/>
  <c r="X84" i="7" s="1"/>
  <c r="X85" i="7" s="1"/>
  <c r="X86" i="7" s="1"/>
  <c r="X87" i="7" s="1"/>
  <c r="X88" i="7" s="1"/>
  <c r="X89" i="7" s="1"/>
  <c r="X90" i="7" s="1"/>
  <c r="X91" i="7" s="1"/>
  <c r="X92" i="7" s="1"/>
  <c r="X93" i="7" s="1"/>
  <c r="X94" i="7" s="1"/>
  <c r="X95" i="7" s="1"/>
  <c r="X96" i="7" s="1"/>
  <c r="X97" i="7" s="1"/>
  <c r="X98" i="7" s="1"/>
  <c r="X99" i="7" s="1"/>
  <c r="X100" i="7" s="1"/>
  <c r="X101" i="7" s="1"/>
  <c r="X102" i="7" s="1"/>
  <c r="X103" i="7" s="1"/>
  <c r="X104" i="7" s="1"/>
  <c r="X105" i="7" s="1"/>
  <c r="X106" i="7" s="1"/>
  <c r="X107" i="7" s="1"/>
  <c r="X108" i="7" s="1"/>
  <c r="X109" i="7" s="1"/>
  <c r="X110" i="7" s="1"/>
  <c r="X111" i="7" s="1"/>
  <c r="X112" i="7" s="1"/>
  <c r="X113" i="7" s="1"/>
  <c r="X114" i="7" s="1"/>
  <c r="X115" i="7" s="1"/>
  <c r="X116" i="7" s="1"/>
  <c r="X117" i="7" s="1"/>
  <c r="X118" i="7" s="1"/>
  <c r="X119" i="7" s="1"/>
  <c r="X120" i="7" s="1"/>
  <c r="X121" i="7" s="1"/>
  <c r="X122" i="7" s="1"/>
  <c r="X123" i="7" s="1"/>
  <c r="X124" i="7" s="1"/>
  <c r="X125" i="7" s="1"/>
  <c r="X126" i="7" s="1"/>
  <c r="X127" i="7" s="1"/>
  <c r="X128" i="7" s="1"/>
  <c r="X129" i="7" s="1"/>
  <c r="X130" i="7" s="1"/>
  <c r="V63" i="7"/>
  <c r="R63" i="7"/>
  <c r="Q63" i="7"/>
  <c r="I27" i="7"/>
  <c r="I28" i="7" s="1"/>
  <c r="H27" i="7"/>
  <c r="H28" i="7" s="1"/>
  <c r="G27" i="7"/>
  <c r="G28" i="7" s="1"/>
  <c r="F27" i="7"/>
  <c r="F28" i="7" s="1"/>
  <c r="E27" i="7"/>
  <c r="E28" i="7" s="1"/>
  <c r="D27" i="7"/>
  <c r="D28" i="7" s="1"/>
  <c r="C27" i="7"/>
  <c r="C28" i="7" s="1"/>
  <c r="B27" i="7"/>
  <c r="B28" i="7" s="1"/>
  <c r="M22" i="7"/>
  <c r="M23" i="7" s="1"/>
  <c r="L22" i="7"/>
  <c r="L23" i="7" s="1"/>
  <c r="K22" i="7"/>
  <c r="K23" i="7" s="1"/>
  <c r="J22" i="7"/>
  <c r="J23" i="7" s="1"/>
  <c r="I22" i="7"/>
  <c r="I23" i="7" s="1"/>
  <c r="H22" i="7"/>
  <c r="H23" i="7" s="1"/>
  <c r="G22" i="7"/>
  <c r="G23" i="7" s="1"/>
  <c r="F22" i="7"/>
  <c r="F23" i="7" s="1"/>
  <c r="E22" i="7"/>
  <c r="E23" i="7" s="1"/>
  <c r="D22" i="7"/>
  <c r="D23" i="7" s="1"/>
  <c r="C22" i="7"/>
  <c r="C23" i="7" s="1"/>
  <c r="B22" i="7"/>
  <c r="B23" i="7" s="1"/>
  <c r="B19" i="7"/>
  <c r="P18" i="7"/>
  <c r="P20" i="7" s="1"/>
  <c r="M18" i="7"/>
  <c r="M19" i="7" s="1"/>
  <c r="L18" i="7"/>
  <c r="L19" i="7" s="1"/>
  <c r="K18" i="7"/>
  <c r="K19" i="7" s="1"/>
  <c r="J18" i="7"/>
  <c r="J19" i="7" s="1"/>
  <c r="I18" i="7"/>
  <c r="I19" i="7" s="1"/>
  <c r="H18" i="7"/>
  <c r="H19" i="7" s="1"/>
  <c r="F18" i="7"/>
  <c r="B18" i="7"/>
  <c r="F17" i="7"/>
  <c r="K16" i="7"/>
  <c r="I16" i="7"/>
  <c r="O15" i="7"/>
  <c r="K4" i="8" l="1"/>
  <c r="B24" i="7"/>
  <c r="B29" i="7"/>
  <c r="P19" i="7"/>
  <c r="N19" i="7"/>
  <c r="T14" i="6"/>
  <c r="L14" i="6"/>
  <c r="P44" i="1" l="1"/>
  <c r="U4" i="6" l="1"/>
  <c r="U16" i="6"/>
  <c r="Q11" i="6"/>
  <c r="P11" i="6"/>
  <c r="O11" i="6"/>
  <c r="N11" i="6"/>
  <c r="M11" i="6"/>
  <c r="L11" i="6"/>
  <c r="T4" i="6"/>
  <c r="L4" i="6"/>
  <c r="A4" i="6"/>
  <c r="F4" i="6"/>
  <c r="C7" i="1"/>
  <c r="Q36" i="1" l="1"/>
  <c r="Q35" i="1"/>
  <c r="Q34" i="1"/>
  <c r="S128" i="8"/>
  <c r="S23" i="8"/>
  <c r="S99" i="8"/>
  <c r="S655" i="8"/>
  <c r="S229" i="8"/>
  <c r="S706" i="8"/>
  <c r="S669" i="8"/>
  <c r="S210" i="8"/>
  <c r="S286" i="8"/>
  <c r="S246" i="8"/>
  <c r="S6" i="8"/>
  <c r="S146" i="8"/>
  <c r="S271" i="8"/>
  <c r="S800" i="8"/>
  <c r="S626" i="8"/>
  <c r="S41" i="8"/>
  <c r="S708" i="8"/>
  <c r="S705" i="8"/>
  <c r="S496" i="8"/>
  <c r="S765" i="8"/>
  <c r="S639" i="8"/>
  <c r="S594" i="8"/>
  <c r="S413" i="8"/>
  <c r="S297" i="8"/>
  <c r="S76" i="8"/>
  <c r="S249" i="8"/>
  <c r="S582" i="8"/>
  <c r="S493" i="8"/>
  <c r="S417" i="8"/>
  <c r="S767" i="8"/>
  <c r="S119" i="8"/>
  <c r="S245" i="8"/>
  <c r="S723" i="8"/>
  <c r="S106" i="8"/>
  <c r="S93" i="8"/>
  <c r="S197" i="8"/>
  <c r="S307" i="8"/>
  <c r="S10" i="8"/>
  <c r="S401" i="8"/>
  <c r="S292" i="8"/>
  <c r="S416" i="8"/>
  <c r="S379" i="8"/>
  <c r="S90" i="8"/>
  <c r="S228" i="8"/>
  <c r="S406" i="8"/>
  <c r="S226" i="8"/>
  <c r="S760" i="8"/>
  <c r="S61" i="8"/>
  <c r="S579" i="8"/>
  <c r="S13" i="8"/>
  <c r="R371" i="8"/>
  <c r="S49" i="8"/>
  <c r="S746" i="8"/>
  <c r="S31" i="8"/>
  <c r="S412" i="8"/>
  <c r="S317" i="8"/>
  <c r="S94" i="8"/>
  <c r="S269" i="8"/>
  <c r="R627" i="8"/>
  <c r="S67" i="8"/>
  <c r="S64" i="8"/>
  <c r="S812" i="8"/>
  <c r="S648" i="8"/>
  <c r="S314" i="8"/>
  <c r="S395" i="8"/>
  <c r="S398" i="8"/>
  <c r="S764" i="8"/>
  <c r="S57" i="8"/>
  <c r="S729" i="8"/>
  <c r="S201" i="8"/>
  <c r="S704" i="8"/>
  <c r="S37" i="8"/>
  <c r="S4" i="8"/>
  <c r="S562" i="8"/>
  <c r="S797" i="8"/>
  <c r="S293" i="8"/>
  <c r="S371" i="8"/>
  <c r="S504" i="8"/>
  <c r="S230" i="8"/>
  <c r="S42" i="8"/>
  <c r="S277" i="8"/>
  <c r="S234" i="8"/>
  <c r="S726" i="8"/>
  <c r="R202" i="8"/>
  <c r="S678" i="8"/>
  <c r="R566" i="8"/>
  <c r="S429" i="8"/>
  <c r="S665" i="8"/>
  <c r="S143" i="8"/>
  <c r="R272" i="8"/>
  <c r="S608" i="8"/>
  <c r="R525" i="8"/>
  <c r="R784" i="8"/>
  <c r="R558" i="8"/>
  <c r="S302" i="8"/>
  <c r="S265" i="8"/>
  <c r="S273" i="8"/>
  <c r="S258" i="8"/>
  <c r="S560" i="8"/>
  <c r="S319" i="8"/>
  <c r="S355" i="8"/>
  <c r="S574" i="8"/>
  <c r="R37" i="8"/>
  <c r="S141" i="8"/>
  <c r="S486" i="8"/>
  <c r="R151" i="8"/>
  <c r="R531" i="8"/>
  <c r="S71" i="8"/>
  <c r="S798" i="8"/>
  <c r="R467" i="8"/>
  <c r="R787" i="8"/>
  <c r="S580" i="8"/>
  <c r="S153" i="8"/>
  <c r="S81" i="8"/>
  <c r="S91" i="8"/>
  <c r="S80" i="8"/>
  <c r="S595" i="8"/>
  <c r="S497" i="8"/>
  <c r="S784" i="8"/>
  <c r="S205" i="8"/>
  <c r="R40" i="8"/>
  <c r="S793" i="8"/>
  <c r="R34" i="8"/>
  <c r="R620" i="8"/>
  <c r="R274" i="8"/>
  <c r="R575" i="8"/>
  <c r="S279" i="8"/>
  <c r="S352" i="8"/>
  <c r="S159" i="8"/>
  <c r="S18" i="8"/>
  <c r="S215" i="8"/>
  <c r="S340" i="8"/>
  <c r="S748" i="8"/>
  <c r="S444" i="8"/>
  <c r="S596" i="8"/>
  <c r="S263" i="8"/>
  <c r="S316" i="8"/>
  <c r="S224" i="8"/>
  <c r="S532" i="8"/>
  <c r="S555" i="8"/>
  <c r="R178" i="8"/>
  <c r="R659" i="8"/>
  <c r="S313" i="8"/>
  <c r="S162" i="8"/>
  <c r="S151" i="8"/>
  <c r="S788" i="8"/>
  <c r="R691" i="8"/>
  <c r="R244" i="8"/>
  <c r="R328" i="8"/>
  <c r="R609" i="8"/>
  <c r="S300" i="8"/>
  <c r="S244" i="8"/>
  <c r="S455" i="8"/>
  <c r="S721" i="8"/>
  <c r="R243" i="8"/>
  <c r="R524" i="8"/>
  <c r="R287" i="8"/>
  <c r="S605" i="8"/>
  <c r="S357" i="8"/>
  <c r="S285" i="8"/>
  <c r="S325" i="8"/>
  <c r="S100" i="8"/>
  <c r="S298" i="8"/>
  <c r="S284" i="8"/>
  <c r="R261" i="8"/>
  <c r="R403" i="8"/>
  <c r="S571" i="8"/>
  <c r="S345" i="8"/>
  <c r="S54" i="8"/>
  <c r="S577" i="8"/>
  <c r="S523" i="8"/>
  <c r="S601" i="8"/>
  <c r="R75" i="8"/>
  <c r="S454" i="8"/>
  <c r="S333" i="8"/>
  <c r="S364" i="8"/>
  <c r="S178" i="8"/>
  <c r="R451" i="8"/>
  <c r="R821" i="8"/>
  <c r="S810" i="8"/>
  <c r="R616" i="8"/>
  <c r="S673" i="8"/>
  <c r="S327" i="8"/>
  <c r="S335" i="8"/>
  <c r="S475" i="8"/>
  <c r="R707" i="8"/>
  <c r="R530" i="8"/>
  <c r="S390" i="8"/>
  <c r="R153" i="8"/>
  <c r="S39" i="8"/>
  <c r="S811" i="8"/>
  <c r="S126" i="8"/>
  <c r="S437" i="8"/>
  <c r="S474" i="8"/>
  <c r="S236" i="8"/>
  <c r="S360" i="8"/>
  <c r="S535" i="8"/>
  <c r="S636" i="8"/>
  <c r="S121" i="8"/>
  <c r="S235" i="8"/>
  <c r="S193" i="8"/>
  <c r="S821" i="8"/>
  <c r="S44" i="8"/>
  <c r="S809" i="8"/>
  <c r="S584" i="8"/>
  <c r="R165" i="8"/>
  <c r="S553" i="8"/>
  <c r="S611" i="8"/>
  <c r="S45" i="8"/>
  <c r="R293" i="8"/>
  <c r="S174" i="8"/>
  <c r="S446" i="8"/>
  <c r="S801" i="8"/>
  <c r="S715" i="8"/>
  <c r="S281" i="8"/>
  <c r="S664" i="8"/>
  <c r="S623" i="8"/>
  <c r="S134" i="8"/>
  <c r="R539" i="8"/>
  <c r="S666" i="8"/>
  <c r="R88" i="8"/>
  <c r="R245" i="8"/>
  <c r="S599" i="8"/>
  <c r="S400" i="8"/>
  <c r="S275" i="8"/>
  <c r="S478" i="8"/>
  <c r="S109" i="8"/>
  <c r="S194" i="8"/>
  <c r="S391" i="8"/>
  <c r="S724" i="8"/>
  <c r="S232" i="8"/>
  <c r="S179" i="8"/>
  <c r="S247" i="8"/>
  <c r="S419" i="8"/>
  <c r="S196" i="8"/>
  <c r="S123" i="8"/>
  <c r="S103" i="8"/>
  <c r="S420" i="8"/>
  <c r="S74" i="8"/>
  <c r="S507" i="8"/>
  <c r="S237" i="8"/>
  <c r="S282" i="8"/>
  <c r="S749" i="8"/>
  <c r="S540" i="8"/>
  <c r="S509" i="8"/>
  <c r="S440" i="8"/>
  <c r="S239" i="8"/>
  <c r="S727" i="8"/>
  <c r="S614" i="8"/>
  <c r="R179" i="8"/>
  <c r="R52" i="8"/>
  <c r="R550" i="8"/>
  <c r="R6" i="8"/>
  <c r="S720" i="8"/>
  <c r="S274" i="8"/>
  <c r="S375" i="8"/>
  <c r="S404" i="8"/>
  <c r="S807" i="8"/>
  <c r="S310" i="8"/>
  <c r="S658" i="8"/>
  <c r="S169" i="8"/>
  <c r="S515" i="8"/>
  <c r="S590" i="8"/>
  <c r="S702" i="8"/>
  <c r="S683" i="8"/>
  <c r="S659" i="8"/>
  <c r="S787" i="8"/>
  <c r="S405" i="8"/>
  <c r="S133" i="8"/>
  <c r="S519" i="8"/>
  <c r="S796" i="8"/>
  <c r="S35" i="8"/>
  <c r="S824" i="8"/>
  <c r="S785" i="8"/>
  <c r="S816" i="8"/>
  <c r="S321" i="8"/>
  <c r="S695" i="8"/>
  <c r="S14" i="8"/>
  <c r="S101" i="8"/>
  <c r="S368" i="8"/>
  <c r="S738" i="8"/>
  <c r="S680" i="8"/>
  <c r="S439" i="8"/>
  <c r="S542" i="8"/>
  <c r="S783" i="8"/>
  <c r="S231" i="8"/>
  <c r="S353" i="8"/>
  <c r="S331" i="8"/>
  <c r="S427" i="8"/>
  <c r="S403" i="8"/>
  <c r="S699" i="8"/>
  <c r="S203" i="8"/>
  <c r="S399" i="8"/>
  <c r="S548" i="8"/>
  <c r="S89" i="8"/>
  <c r="S651" i="8"/>
  <c r="S771" i="8"/>
  <c r="S740" i="8"/>
  <c r="S185" i="8"/>
  <c r="S575" i="8"/>
  <c r="S212" i="8"/>
  <c r="S539" i="8"/>
  <c r="S676" i="8"/>
  <c r="S62" i="8"/>
  <c r="R200" i="8"/>
  <c r="S34" i="8"/>
  <c r="S473" i="8"/>
  <c r="S288" i="8"/>
  <c r="S85" i="8"/>
  <c r="S40" i="8"/>
  <c r="S808" i="8"/>
  <c r="S26" i="8"/>
  <c r="R139" i="8"/>
  <c r="S116" i="8"/>
  <c r="S453" i="8"/>
  <c r="S410" i="8"/>
  <c r="S115" i="8"/>
  <c r="S492" i="8"/>
  <c r="S251" i="8"/>
  <c r="S728" i="8"/>
  <c r="S30" i="8"/>
  <c r="R119" i="8"/>
  <c r="S341" i="8"/>
  <c r="R412" i="8"/>
  <c r="S79" i="8"/>
  <c r="R140" i="8"/>
  <c r="S531" i="8"/>
  <c r="R341" i="8"/>
  <c r="S661" i="8"/>
  <c r="R223" i="8"/>
  <c r="S675" i="8"/>
  <c r="S652" i="8"/>
  <c r="S761" i="8"/>
  <c r="S826" i="8"/>
  <c r="S264" i="8"/>
  <c r="S428" i="8"/>
  <c r="S342" i="8"/>
  <c r="S145" i="8"/>
  <c r="S694" i="8"/>
  <c r="S195" i="8"/>
  <c r="S514" i="8"/>
  <c r="S56" i="8"/>
  <c r="S759" i="8"/>
  <c r="S511" i="8"/>
  <c r="S588" i="8"/>
  <c r="S9" i="8"/>
  <c r="S290" i="8"/>
  <c r="R792" i="8"/>
  <c r="R256" i="8"/>
  <c r="S449" i="8"/>
  <c r="S641" i="8"/>
  <c r="S78" i="8"/>
  <c r="S270" i="8"/>
  <c r="S693" i="8"/>
  <c r="R149" i="8"/>
  <c r="S522" i="8"/>
  <c r="R66" i="8"/>
  <c r="S68" i="8"/>
  <c r="S260" i="8"/>
  <c r="R89" i="8"/>
  <c r="S283" i="8"/>
  <c r="S118" i="8"/>
  <c r="S155" i="8"/>
  <c r="R323" i="8"/>
  <c r="R121" i="8"/>
  <c r="S20" i="8"/>
  <c r="S698" i="8"/>
  <c r="R438" i="8"/>
  <c r="S663" i="8"/>
  <c r="R4" i="8"/>
  <c r="S402" i="8"/>
  <c r="S423" i="8"/>
  <c r="S628" i="8"/>
  <c r="S425" i="8"/>
  <c r="S173" i="8"/>
  <c r="S189" i="8"/>
  <c r="S157" i="8"/>
  <c r="S175" i="8"/>
  <c r="S344" i="8"/>
  <c r="R307" i="8"/>
  <c r="R349" i="8"/>
  <c r="R422" i="8"/>
  <c r="R23" i="8"/>
  <c r="S803" i="8"/>
  <c r="S434" i="8"/>
  <c r="R423" i="8"/>
  <c r="R640" i="8"/>
  <c r="R743" i="8"/>
  <c r="R710" i="8"/>
  <c r="R353" i="8"/>
  <c r="S66" i="8"/>
  <c r="R679" i="8"/>
  <c r="R312" i="8"/>
  <c r="R636" i="8"/>
  <c r="R70" i="8"/>
  <c r="R7" i="8"/>
  <c r="R583" i="8"/>
  <c r="R132" i="8"/>
  <c r="R664" i="8"/>
  <c r="R549" i="8"/>
  <c r="R703" i="8"/>
  <c r="R490" i="8"/>
  <c r="R380" i="8"/>
  <c r="R233" i="8"/>
  <c r="R790" i="8"/>
  <c r="S351" i="8"/>
  <c r="R643" i="8"/>
  <c r="R554" i="8"/>
  <c r="R247" i="8"/>
  <c r="R68" i="8"/>
  <c r="S272" i="8"/>
  <c r="R573" i="8"/>
  <c r="R206" i="8"/>
  <c r="R262" i="8"/>
  <c r="R751" i="8"/>
  <c r="R744" i="8"/>
  <c r="R47" i="8"/>
  <c r="R638" i="8"/>
  <c r="R716" i="8"/>
  <c r="R363" i="8"/>
  <c r="R113" i="8"/>
  <c r="S649" i="8"/>
  <c r="S216" i="8"/>
  <c r="R198" i="8"/>
  <c r="R455" i="8"/>
  <c r="R375" i="8"/>
  <c r="S565" i="8"/>
  <c r="R248" i="8"/>
  <c r="R103" i="8"/>
  <c r="S11" i="8"/>
  <c r="S324" i="8"/>
  <c r="S22" i="8"/>
  <c r="S576" i="8"/>
  <c r="S250" i="8"/>
  <c r="S607" i="8"/>
  <c r="S484" i="8"/>
  <c r="S670" i="8"/>
  <c r="S629" i="8"/>
  <c r="S208" i="8"/>
  <c r="R87" i="8"/>
  <c r="R499" i="8"/>
  <c r="S154" i="8"/>
  <c r="R8" i="8"/>
  <c r="R450" i="8"/>
  <c r="R241" i="8"/>
  <c r="S233" i="8"/>
  <c r="S647" i="8"/>
  <c r="S276" i="8"/>
  <c r="S222" i="8"/>
  <c r="S139" i="8"/>
  <c r="S815" i="8"/>
  <c r="S556" i="8"/>
  <c r="S747" i="8"/>
  <c r="S312" i="8"/>
  <c r="S165" i="8"/>
  <c r="S220" i="8"/>
  <c r="S199" i="8"/>
  <c r="S294" i="8"/>
  <c r="S790" i="8"/>
  <c r="S172" i="8"/>
  <c r="S328" i="8"/>
  <c r="S718" i="8"/>
  <c r="S120" i="8"/>
  <c r="S463" i="8"/>
  <c r="S206" i="8"/>
  <c r="S137" i="8"/>
  <c r="S170" i="8"/>
  <c r="S184" i="8"/>
  <c r="S28" i="8"/>
  <c r="S382" i="8"/>
  <c r="R308" i="8"/>
  <c r="R673" i="8"/>
  <c r="S775" i="8"/>
  <c r="R466" i="8"/>
  <c r="R628" i="8"/>
  <c r="R823" i="8"/>
  <c r="S132" i="8"/>
  <c r="S559" i="8"/>
  <c r="S144" i="8"/>
  <c r="S530" i="8"/>
  <c r="S200" i="8"/>
  <c r="R50" i="8"/>
  <c r="S164" i="8"/>
  <c r="R210" i="8"/>
  <c r="S633" i="8"/>
  <c r="R381" i="8"/>
  <c r="S112" i="8"/>
  <c r="S769" i="8"/>
  <c r="R515" i="8"/>
  <c r="S421" i="8"/>
  <c r="R273" i="8"/>
  <c r="R99" i="8"/>
  <c r="S306" i="8"/>
  <c r="S242" i="8"/>
  <c r="S622" i="8"/>
  <c r="S558" i="8"/>
  <c r="S280" i="8"/>
  <c r="S781" i="8"/>
  <c r="S768" i="8"/>
  <c r="S813" i="8"/>
  <c r="S5" i="8"/>
  <c r="S149" i="8"/>
  <c r="S472" i="8"/>
  <c r="S696" i="8"/>
  <c r="S168" i="8"/>
  <c r="R197" i="8"/>
  <c r="R578" i="8"/>
  <c r="R606" i="8"/>
  <c r="S29" i="8"/>
  <c r="S700" i="8"/>
  <c r="S365" i="8"/>
  <c r="S524" i="8"/>
  <c r="R722" i="8"/>
  <c r="R232" i="8"/>
  <c r="R724" i="8"/>
  <c r="R276" i="8"/>
  <c r="S87" i="8"/>
  <c r="R217" i="8"/>
  <c r="R752" i="8"/>
  <c r="R129" i="8"/>
  <c r="R143" i="8"/>
  <c r="R405" i="8"/>
  <c r="R461" i="8"/>
  <c r="R484" i="8"/>
  <c r="R536" i="8"/>
  <c r="R596" i="8"/>
  <c r="R736" i="8"/>
  <c r="R345" i="8"/>
  <c r="R688" i="8"/>
  <c r="R462" i="8"/>
  <c r="R656" i="8"/>
  <c r="R662" i="8"/>
  <c r="R18" i="8"/>
  <c r="R11" i="8"/>
  <c r="R193" i="8"/>
  <c r="R64" i="8"/>
  <c r="R155" i="8"/>
  <c r="R55" i="8"/>
  <c r="R126" i="8"/>
  <c r="R800" i="8"/>
  <c r="R529" i="8"/>
  <c r="R86" i="8"/>
  <c r="R361" i="8"/>
  <c r="R763" i="8"/>
  <c r="R521" i="8"/>
  <c r="R667" i="8"/>
  <c r="R489" i="8"/>
  <c r="R602" i="8"/>
  <c r="S621" i="8"/>
  <c r="S545" i="8"/>
  <c r="S778" i="8"/>
  <c r="S752" i="8"/>
  <c r="R626" i="8"/>
  <c r="R460" i="8"/>
  <c r="R793" i="8"/>
  <c r="R546" i="8"/>
  <c r="S24" i="8"/>
  <c r="S677" i="8"/>
  <c r="S547" i="8"/>
  <c r="S598" i="8"/>
  <c r="S347" i="8"/>
  <c r="S218" i="8"/>
  <c r="S603" i="8"/>
  <c r="S393" i="8"/>
  <c r="S7" i="8"/>
  <c r="S248" i="8"/>
  <c r="R231" i="8"/>
  <c r="R579" i="8"/>
  <c r="S113" i="8"/>
  <c r="R168" i="8"/>
  <c r="R78" i="8"/>
  <c r="R324" i="8"/>
  <c r="S743" i="8"/>
  <c r="S567" i="8"/>
  <c r="S711" i="8"/>
  <c r="S77" i="8"/>
  <c r="S221" i="8"/>
  <c r="S84" i="8"/>
  <c r="R771" i="8"/>
  <c r="S160" i="8"/>
  <c r="R348" i="8"/>
  <c r="S617" i="8"/>
  <c r="S799" i="8"/>
  <c r="S104" i="8"/>
  <c r="S296" i="8"/>
  <c r="S111" i="8"/>
  <c r="R718" i="8"/>
  <c r="S267" i="8"/>
  <c r="S422" i="8"/>
  <c r="S50" i="8"/>
  <c r="S376" i="8"/>
  <c r="S350" i="8"/>
  <c r="S606" i="8"/>
  <c r="S645" i="8"/>
  <c r="S397" i="8"/>
  <c r="S719" i="8"/>
  <c r="S223" i="8"/>
  <c r="S396" i="8"/>
  <c r="S650" i="8"/>
  <c r="S177" i="8"/>
  <c r="S202" i="8"/>
  <c r="S604" i="8"/>
  <c r="S442" i="8"/>
  <c r="R683" i="8"/>
  <c r="R318" i="8"/>
  <c r="S388" i="8"/>
  <c r="S152" i="8"/>
  <c r="S21" i="8"/>
  <c r="S742" i="8"/>
  <c r="S508" i="8"/>
  <c r="R130" i="8"/>
  <c r="S643" i="8"/>
  <c r="R316" i="8"/>
  <c r="S501" i="8"/>
  <c r="R502" i="8"/>
  <c r="S117" i="8"/>
  <c r="S122" i="8"/>
  <c r="S171" i="8"/>
  <c r="S500" i="8"/>
  <c r="S597" i="8"/>
  <c r="S48" i="8"/>
  <c r="S372" i="8"/>
  <c r="S361" i="8"/>
  <c r="S624" i="8"/>
  <c r="S741" i="8"/>
  <c r="S322" i="8"/>
  <c r="S38" i="8"/>
  <c r="S583" i="8"/>
  <c r="S108" i="8"/>
  <c r="S51" i="8"/>
  <c r="S679" i="8"/>
  <c r="S366" i="8"/>
  <c r="S466" i="8"/>
  <c r="S722" i="8"/>
  <c r="R277" i="8"/>
  <c r="R342" i="8"/>
  <c r="R720" i="8"/>
  <c r="S136" i="8"/>
  <c r="S459" i="8"/>
  <c r="R701" i="8"/>
  <c r="S814" i="8"/>
  <c r="R473" i="8"/>
  <c r="S346" i="8"/>
  <c r="R666" i="8"/>
  <c r="S776" i="8"/>
  <c r="S386" i="8"/>
  <c r="S770" i="8"/>
  <c r="R195" i="8"/>
  <c r="R457" i="8"/>
  <c r="R249" i="8"/>
  <c r="S802" i="8"/>
  <c r="R439" i="8"/>
  <c r="R77" i="8"/>
  <c r="R757" i="8"/>
  <c r="R401" i="8"/>
  <c r="R260" i="8"/>
  <c r="R46" i="8"/>
  <c r="R453" i="8"/>
  <c r="R378" i="8"/>
  <c r="R443" i="8"/>
  <c r="R599" i="8"/>
  <c r="R252" i="8"/>
  <c r="R786" i="8"/>
  <c r="R680" i="8"/>
  <c r="R105" i="8"/>
  <c r="R740" i="8"/>
  <c r="R350" i="8"/>
  <c r="R169" i="8"/>
  <c r="R304" i="8"/>
  <c r="R289" i="8"/>
  <c r="R497" i="8"/>
  <c r="R91" i="8"/>
  <c r="R735" i="8"/>
  <c r="R10" i="8"/>
  <c r="S183" i="8"/>
  <c r="R257" i="8"/>
  <c r="R485" i="8"/>
  <c r="S685" i="8"/>
  <c r="R93" i="8"/>
  <c r="R74" i="8"/>
  <c r="R138" i="8"/>
  <c r="R519" i="8"/>
  <c r="R651" i="8"/>
  <c r="R416" i="8"/>
  <c r="R671" i="8"/>
  <c r="S570" i="8"/>
  <c r="R445" i="8"/>
  <c r="S631" i="8"/>
  <c r="S820" i="8"/>
  <c r="S505" i="8"/>
  <c r="S682" i="8"/>
  <c r="S549" i="8"/>
  <c r="S772" i="8"/>
  <c r="S190" i="8"/>
  <c r="S214" i="8"/>
  <c r="R723" i="8"/>
  <c r="R364" i="8"/>
  <c r="R286" i="8"/>
  <c r="R246" i="8"/>
  <c r="S634" i="8"/>
  <c r="S471" i="8"/>
  <c r="S409" i="8"/>
  <c r="S512" i="8"/>
  <c r="S130" i="8"/>
  <c r="S148" i="8"/>
  <c r="S667" i="8"/>
  <c r="R63" i="8"/>
  <c r="S551" i="8"/>
  <c r="S348" i="8"/>
  <c r="S656" i="8"/>
  <c r="R782" i="8"/>
  <c r="R136" i="8"/>
  <c r="S129" i="8"/>
  <c r="S701" i="8"/>
  <c r="R338" i="8"/>
  <c r="S367" i="8"/>
  <c r="S525" i="8"/>
  <c r="S418" i="8"/>
  <c r="R222" i="8"/>
  <c r="R791" i="8"/>
  <c r="R189" i="8"/>
  <c r="R559" i="8"/>
  <c r="R586" i="8"/>
  <c r="R808" i="8"/>
  <c r="R65" i="8"/>
  <c r="R54" i="8"/>
  <c r="R570" i="8"/>
  <c r="S448" i="8"/>
  <c r="S426" i="8"/>
  <c r="S156" i="8"/>
  <c r="R594" i="8"/>
  <c r="R102" i="8"/>
  <c r="R588" i="8"/>
  <c r="S557" i="8"/>
  <c r="S637" i="8"/>
  <c r="R97" i="8"/>
  <c r="R160" i="8"/>
  <c r="R280" i="8"/>
  <c r="R20" i="8"/>
  <c r="S356" i="8"/>
  <c r="S374" i="8"/>
  <c r="R334" i="8"/>
  <c r="R44" i="8"/>
  <c r="R697" i="8"/>
  <c r="R704" i="8"/>
  <c r="R781" i="8"/>
  <c r="R358" i="8"/>
  <c r="R128" i="8"/>
  <c r="R163" i="8"/>
  <c r="R321" i="8"/>
  <c r="R576" i="8"/>
  <c r="R393" i="8"/>
  <c r="R747" i="8"/>
  <c r="R172" i="8"/>
  <c r="R94" i="8"/>
  <c r="S211" i="8"/>
  <c r="S479" i="8"/>
  <c r="S823" i="8"/>
  <c r="S362" i="8"/>
  <c r="R806" i="8"/>
  <c r="R171" i="8"/>
  <c r="R644" i="8"/>
  <c r="R726" i="8"/>
  <c r="S731" i="8"/>
  <c r="S527" i="8"/>
  <c r="S336" i="8"/>
  <c r="S753" i="8"/>
  <c r="S483" i="8"/>
  <c r="S97" i="8"/>
  <c r="S95" i="8"/>
  <c r="R16" i="8"/>
  <c r="S238" i="8"/>
  <c r="R595" i="8"/>
  <c r="R730" i="8"/>
  <c r="R810" i="8"/>
  <c r="S528" i="8"/>
  <c r="R288" i="8"/>
  <c r="R681" i="8"/>
  <c r="R390" i="8"/>
  <c r="R436" i="8"/>
  <c r="R367" i="8"/>
  <c r="S219" i="8"/>
  <c r="R756" i="8"/>
  <c r="S241" i="8"/>
  <c r="S550" i="8"/>
  <c r="R73" i="8"/>
  <c r="R431" i="8"/>
  <c r="R426" i="8"/>
  <c r="R733" i="8"/>
  <c r="R613" i="8"/>
  <c r="R642" i="8"/>
  <c r="R444" i="8"/>
  <c r="R505" i="8"/>
  <c r="S389" i="8"/>
  <c r="R706" i="8"/>
  <c r="R551" i="8"/>
  <c r="R142" i="8"/>
  <c r="R296" i="8"/>
  <c r="R377" i="8"/>
  <c r="R335" i="8"/>
  <c r="S131" i="8"/>
  <c r="R313" i="8"/>
  <c r="R209" i="8"/>
  <c r="R365" i="8"/>
  <c r="R494" i="8"/>
  <c r="S295" i="8"/>
  <c r="R176" i="8"/>
  <c r="R622" i="8"/>
  <c r="S794" i="8"/>
  <c r="R746" i="8"/>
  <c r="R310" i="8"/>
  <c r="R275" i="8"/>
  <c r="R428" i="8"/>
  <c r="R368" i="8"/>
  <c r="R776" i="8"/>
  <c r="S644" i="8"/>
  <c r="S213" i="8"/>
  <c r="S681" i="8"/>
  <c r="S125" i="8"/>
  <c r="S385" i="8"/>
  <c r="S517" i="8"/>
  <c r="S86" i="8"/>
  <c r="R572" i="8"/>
  <c r="S252" i="8"/>
  <c r="R396" i="8"/>
  <c r="R713" i="8"/>
  <c r="R96" i="8"/>
  <c r="R737" i="8"/>
  <c r="R618" i="8"/>
  <c r="R654" i="8"/>
  <c r="R495" i="8"/>
  <c r="R682" i="8"/>
  <c r="R501" i="8"/>
  <c r="R805" i="8"/>
  <c r="R407" i="8"/>
  <c r="R213" i="8"/>
  <c r="R98" i="8"/>
  <c r="R493" i="8"/>
  <c r="R645" i="8"/>
  <c r="R471" i="8"/>
  <c r="R766" i="8"/>
  <c r="R479" i="8"/>
  <c r="R397" i="8"/>
  <c r="R53" i="8"/>
  <c r="R584" i="8"/>
  <c r="S158" i="8"/>
  <c r="R62" i="8"/>
  <c r="R514" i="8"/>
  <c r="R449" i="8"/>
  <c r="R145" i="8"/>
  <c r="R31" i="8"/>
  <c r="R141" i="8"/>
  <c r="S289" i="8"/>
  <c r="R21" i="8"/>
  <c r="R711" i="8"/>
  <c r="R767" i="8"/>
  <c r="R778" i="8"/>
  <c r="R522" i="8"/>
  <c r="S544" i="8"/>
  <c r="S537" i="8"/>
  <c r="S613" i="8"/>
  <c r="S615" i="8"/>
  <c r="S415" i="8"/>
  <c r="S460" i="8"/>
  <c r="R647" i="8"/>
  <c r="S334" i="8"/>
  <c r="S27" i="8"/>
  <c r="R779" i="8"/>
  <c r="S147" i="8"/>
  <c r="S684" i="8"/>
  <c r="S337" i="8"/>
  <c r="S581" i="8"/>
  <c r="S370" i="8"/>
  <c r="S697" i="8"/>
  <c r="S491" i="8"/>
  <c r="R487" i="8"/>
  <c r="S503" i="8"/>
  <c r="R325" i="8"/>
  <c r="S299" i="8"/>
  <c r="R14" i="8"/>
  <c r="S534" i="8"/>
  <c r="S485" i="8"/>
  <c r="R101" i="8"/>
  <c r="R574" i="8"/>
  <c r="S692" i="8"/>
  <c r="R27" i="8"/>
  <c r="S735" i="8"/>
  <c r="R813" i="8"/>
  <c r="R185" i="8"/>
  <c r="R768" i="8"/>
  <c r="R674" i="8"/>
  <c r="R639" i="8"/>
  <c r="R825" i="8"/>
  <c r="R238" i="8"/>
  <c r="R300" i="8"/>
  <c r="R458" i="8"/>
  <c r="S745" i="8"/>
  <c r="S383" i="8"/>
  <c r="S186" i="8"/>
  <c r="R591" i="8"/>
  <c r="S363" i="8"/>
  <c r="S516" i="8"/>
  <c r="S457" i="8"/>
  <c r="S464" i="8"/>
  <c r="R826" i="8"/>
  <c r="S657" i="8"/>
  <c r="R118" i="8"/>
  <c r="S140" i="8"/>
  <c r="S709" i="8"/>
  <c r="S789" i="8"/>
  <c r="R115" i="8"/>
  <c r="R508" i="8"/>
  <c r="R144" i="8"/>
  <c r="S751" i="8"/>
  <c r="R486" i="8"/>
  <c r="R699" i="8"/>
  <c r="R294" i="8"/>
  <c r="R764" i="8"/>
  <c r="R698" i="8"/>
  <c r="R516" i="8"/>
  <c r="R562" i="8"/>
  <c r="R708" i="8"/>
  <c r="R33" i="8"/>
  <c r="R399" i="8"/>
  <c r="S330" i="8"/>
  <c r="R227" i="8"/>
  <c r="R271" i="8"/>
  <c r="R221" i="8"/>
  <c r="R236" i="8"/>
  <c r="R395" i="8"/>
  <c r="R48" i="8"/>
  <c r="R67" i="8"/>
  <c r="R264" i="8"/>
  <c r="S822" i="8"/>
  <c r="S552" i="8"/>
  <c r="S671" i="8"/>
  <c r="S180" i="8"/>
  <c r="S443" i="8"/>
  <c r="S424" i="8"/>
  <c r="S495" i="8"/>
  <c r="S187" i="8"/>
  <c r="R266" i="8"/>
  <c r="R630" i="8"/>
  <c r="R9" i="8"/>
  <c r="S782" i="8"/>
  <c r="R355" i="8"/>
  <c r="R166" i="8"/>
  <c r="R543" i="8"/>
  <c r="R24" i="8"/>
  <c r="R770" i="8"/>
  <c r="S773" i="8"/>
  <c r="S82" i="8"/>
  <c r="R292" i="8"/>
  <c r="R432" i="8"/>
  <c r="R569" i="8"/>
  <c r="R216" i="8"/>
  <c r="R440" i="8"/>
  <c r="R186" i="8"/>
  <c r="R456" i="8"/>
  <c r="R409" i="8"/>
  <c r="R79" i="8"/>
  <c r="S494" i="8"/>
  <c r="R229" i="8"/>
  <c r="R38" i="8"/>
  <c r="R561" i="8"/>
  <c r="S561" i="8"/>
  <c r="R134" i="8"/>
  <c r="R750" i="8"/>
  <c r="R568" i="8"/>
  <c r="S589" i="8"/>
  <c r="R427" i="8"/>
  <c r="R464" i="8"/>
  <c r="R557" i="8"/>
  <c r="R81" i="8"/>
  <c r="S686" i="8"/>
  <c r="R400" i="8"/>
  <c r="R533" i="8"/>
  <c r="R475" i="8"/>
  <c r="R433" i="8"/>
  <c r="R454" i="8"/>
  <c r="R319" i="8"/>
  <c r="R253" i="8"/>
  <c r="R597" i="8"/>
  <c r="R738" i="8"/>
  <c r="S73" i="8"/>
  <c r="S63" i="8"/>
  <c r="S278" i="8"/>
  <c r="S456" i="8"/>
  <c r="S182" i="8"/>
  <c r="S60" i="8"/>
  <c r="R755" i="8"/>
  <c r="S315" i="8"/>
  <c r="R85" i="8"/>
  <c r="R107" i="8"/>
  <c r="R360" i="8"/>
  <c r="R336" i="8"/>
  <c r="S713" i="8"/>
  <c r="R180" i="8"/>
  <c r="R174" i="8"/>
  <c r="R49" i="8"/>
  <c r="R814" i="8"/>
  <c r="R152" i="8"/>
  <c r="R468" i="8"/>
  <c r="R218" i="8"/>
  <c r="S609" i="8"/>
  <c r="R705" i="8"/>
  <c r="R580" i="8"/>
  <c r="R297" i="8"/>
  <c r="R585" i="8"/>
  <c r="R414" i="8"/>
  <c r="R498" i="8"/>
  <c r="R215" i="8"/>
  <c r="R564" i="8"/>
  <c r="R612" i="8"/>
  <c r="S32" i="8"/>
  <c r="R108" i="8"/>
  <c r="R553" i="8"/>
  <c r="R593" i="8"/>
  <c r="R418" i="8"/>
  <c r="R240" i="8"/>
  <c r="R560" i="8"/>
  <c r="S414" i="8"/>
  <c r="S632" i="8"/>
  <c r="R482" i="8"/>
  <c r="R255" i="8"/>
  <c r="R417" i="8"/>
  <c r="S253" i="8"/>
  <c r="S303" i="8"/>
  <c r="S717" i="8"/>
  <c r="S573" i="8"/>
  <c r="S538" i="8"/>
  <c r="S262" i="8"/>
  <c r="S46" i="8"/>
  <c r="R523" i="8"/>
  <c r="S305" i="8"/>
  <c r="R459" i="8"/>
  <c r="R228" i="8"/>
  <c r="S354" i="8"/>
  <c r="S489" i="8"/>
  <c r="S291" i="8"/>
  <c r="S520" i="8"/>
  <c r="S338" i="8"/>
  <c r="S92" i="8"/>
  <c r="S586" i="8"/>
  <c r="S458" i="8"/>
  <c r="S8" i="8"/>
  <c r="S83" i="8"/>
  <c r="S343" i="8"/>
  <c r="R104" i="8"/>
  <c r="R25" i="8"/>
  <c r="S529" i="8"/>
  <c r="R82" i="8"/>
  <c r="R283" i="8"/>
  <c r="S259" i="8"/>
  <c r="R162" i="8"/>
  <c r="S150" i="8"/>
  <c r="R655" i="8"/>
  <c r="R76" i="8"/>
  <c r="S127" i="8"/>
  <c r="R634" i="8"/>
  <c r="R251" i="8"/>
  <c r="R306" i="8"/>
  <c r="S763" i="8"/>
  <c r="R230" i="8"/>
  <c r="R709" i="8"/>
  <c r="S227" i="8"/>
  <c r="S387" i="8"/>
  <c r="S662" i="8"/>
  <c r="R201" i="8"/>
  <c r="S411" i="8"/>
  <c r="R354" i="8"/>
  <c r="S616" i="8"/>
  <c r="R183" i="8"/>
  <c r="R311" i="8"/>
  <c r="R547" i="8"/>
  <c r="R668" i="8"/>
  <c r="R43" i="8"/>
  <c r="S477" i="8"/>
  <c r="S502" i="8"/>
  <c r="S204" i="8"/>
  <c r="S469" i="8"/>
  <c r="R624" i="8"/>
  <c r="R509" i="8"/>
  <c r="R161" i="8"/>
  <c r="R824" i="8"/>
  <c r="R298" i="8"/>
  <c r="R205" i="8"/>
  <c r="R80" i="8"/>
  <c r="R777" i="8"/>
  <c r="R263" i="8"/>
  <c r="R424" i="8"/>
  <c r="R204" i="8"/>
  <c r="S114" i="8"/>
  <c r="S754" i="8"/>
  <c r="R410" i="8"/>
  <c r="R646" i="8"/>
  <c r="R239" i="8"/>
  <c r="R429" i="8"/>
  <c r="R425" i="8"/>
  <c r="R773" i="8"/>
  <c r="S587" i="8"/>
  <c r="S209" i="8"/>
  <c r="S513" i="8"/>
  <c r="S105" i="8"/>
  <c r="S167" i="8"/>
  <c r="S730" i="8"/>
  <c r="S795" i="8"/>
  <c r="R503" i="8"/>
  <c r="S69" i="8"/>
  <c r="R114" i="8"/>
  <c r="R510" i="8"/>
  <c r="R362" i="8"/>
  <c r="S110" i="8"/>
  <c r="R372" i="8"/>
  <c r="R158" i="8"/>
  <c r="R406" i="8"/>
  <c r="R745" i="8"/>
  <c r="R544" i="8"/>
  <c r="R299" i="8"/>
  <c r="R541" i="8"/>
  <c r="R133" i="8"/>
  <c r="S287" i="8"/>
  <c r="R370" i="8"/>
  <c r="R783" i="8"/>
  <c r="R660" i="8"/>
  <c r="R404" i="8"/>
  <c r="R366" i="8"/>
  <c r="R343" i="8"/>
  <c r="R383" i="8"/>
  <c r="R796" i="8"/>
  <c r="S786" i="8"/>
  <c r="R488" i="8"/>
  <c r="R347" i="8"/>
  <c r="R411" i="8"/>
  <c r="R29" i="8"/>
  <c r="R769" i="8"/>
  <c r="R727" i="8"/>
  <c r="S739" i="8"/>
  <c r="S381" i="8"/>
  <c r="R603" i="8"/>
  <c r="R285" i="8"/>
  <c r="R448" i="8"/>
  <c r="R592" i="8"/>
  <c r="S804" i="8"/>
  <c r="S521" i="8"/>
  <c r="R684" i="8"/>
  <c r="R337" i="8"/>
  <c r="R267" i="8"/>
  <c r="S646" i="8"/>
  <c r="R56" i="8"/>
  <c r="R542" i="8"/>
  <c r="R565" i="8"/>
  <c r="R548" i="8"/>
  <c r="S819" i="8"/>
  <c r="S188" i="8"/>
  <c r="S432" i="8"/>
  <c r="S518" i="8"/>
  <c r="S25" i="8"/>
  <c r="S716" i="8"/>
  <c r="S461" i="8"/>
  <c r="R237" i="8"/>
  <c r="S304" i="8"/>
  <c r="R694" i="8"/>
  <c r="R689" i="8"/>
  <c r="S660" i="8"/>
  <c r="S256" i="8"/>
  <c r="S619" i="8"/>
  <c r="S510" i="8"/>
  <c r="S430" i="8"/>
  <c r="S627" i="8"/>
  <c r="S487" i="8"/>
  <c r="S620" i="8"/>
  <c r="S394" i="8"/>
  <c r="R69" i="8"/>
  <c r="S19" i="8"/>
  <c r="S774" i="8"/>
  <c r="S58" i="8"/>
  <c r="S564" i="8"/>
  <c r="S163" i="8"/>
  <c r="S240" i="8"/>
  <c r="R32" i="8"/>
  <c r="R357" i="8"/>
  <c r="R385" i="8"/>
  <c r="R330" i="8"/>
  <c r="S161" i="8"/>
  <c r="R127" i="8"/>
  <c r="R356" i="8"/>
  <c r="R678" i="8"/>
  <c r="R816" i="8"/>
  <c r="R772" i="8"/>
  <c r="R637" i="8"/>
  <c r="R333" i="8"/>
  <c r="S690" i="8"/>
  <c r="S138" i="8"/>
  <c r="R326" i="8"/>
  <c r="R532" i="8"/>
  <c r="R291" i="8"/>
  <c r="R100" i="8"/>
  <c r="R146" i="8"/>
  <c r="R90" i="8"/>
  <c r="R749" i="8"/>
  <c r="R327" i="8"/>
  <c r="S703" i="8"/>
  <c r="R315" i="8"/>
  <c r="R192" i="8"/>
  <c r="S630" i="8"/>
  <c r="S323" i="8"/>
  <c r="R754" i="8"/>
  <c r="R545" i="8"/>
  <c r="R51" i="8"/>
  <c r="R447" i="8"/>
  <c r="R675" i="8"/>
  <c r="R340" i="8"/>
  <c r="R369" i="8"/>
  <c r="R815" i="8"/>
  <c r="R320" i="8"/>
  <c r="R22" i="8"/>
  <c r="S610" i="8"/>
  <c r="R729" i="8"/>
  <c r="R170" i="8"/>
  <c r="R472" i="8"/>
  <c r="S65" i="8"/>
  <c r="R517" i="8"/>
  <c r="S255" i="8"/>
  <c r="S476" i="8"/>
  <c r="S714" i="8"/>
  <c r="R135" i="8"/>
  <c r="S59" i="8"/>
  <c r="S380" i="8"/>
  <c r="R301" i="8"/>
  <c r="R610" i="8"/>
  <c r="S467" i="8"/>
  <c r="S55" i="8"/>
  <c r="S592" i="8"/>
  <c r="R507" i="8"/>
  <c r="R621" i="8"/>
  <c r="R112" i="8"/>
  <c r="R30" i="8"/>
  <c r="S792" i="8"/>
  <c r="S358" i="8"/>
  <c r="S635" i="8"/>
  <c r="S468" i="8"/>
  <c r="S805" i="8"/>
  <c r="R250" i="8"/>
  <c r="S465" i="8"/>
  <c r="R577" i="8"/>
  <c r="R496" i="8"/>
  <c r="R803" i="8"/>
  <c r="S618" i="8"/>
  <c r="R669" i="8"/>
  <c r="S33" i="8"/>
  <c r="R811" i="8"/>
  <c r="R13" i="8"/>
  <c r="R601" i="8"/>
  <c r="R742" i="8"/>
  <c r="R817" i="8"/>
  <c r="R302" i="8"/>
  <c r="R760" i="8"/>
  <c r="S499" i="8"/>
  <c r="R226" i="8"/>
  <c r="R167" i="8"/>
  <c r="R590" i="8"/>
  <c r="R582" i="8"/>
  <c r="R111" i="8"/>
  <c r="R492" i="8"/>
  <c r="S268" i="8"/>
  <c r="S450" i="8"/>
  <c r="R317" i="8"/>
  <c r="R388" i="8"/>
  <c r="R567" i="8"/>
  <c r="S176" i="8"/>
  <c r="R799" i="8"/>
  <c r="R12" i="8"/>
  <c r="R110" i="8"/>
  <c r="R59" i="8"/>
  <c r="S638" i="8"/>
  <c r="R191" i="8"/>
  <c r="R290" i="8"/>
  <c r="S591" i="8"/>
  <c r="S408" i="8"/>
  <c r="S780" i="8"/>
  <c r="R309" i="8"/>
  <c r="R511" i="8"/>
  <c r="S470" i="8"/>
  <c r="R721" i="8"/>
  <c r="R690" i="8"/>
  <c r="S710" i="8"/>
  <c r="S373" i="8"/>
  <c r="R175" i="8"/>
  <c r="R332" i="8"/>
  <c r="R278" i="8"/>
  <c r="R732" i="8"/>
  <c r="R518" i="8"/>
  <c r="S72" i="8"/>
  <c r="S725" i="8"/>
  <c r="S53" i="8"/>
  <c r="S309" i="8"/>
  <c r="S654" i="8"/>
  <c r="R177" i="8"/>
  <c r="S266" i="8"/>
  <c r="R359" i="8"/>
  <c r="R685" i="8"/>
  <c r="R408" i="8"/>
  <c r="R478" i="8"/>
  <c r="S198" i="8"/>
  <c r="S640" i="8"/>
  <c r="R794" i="8"/>
  <c r="R83" i="8"/>
  <c r="S225" i="8"/>
  <c r="R719" i="8"/>
  <c r="R154" i="8"/>
  <c r="R512" i="8"/>
  <c r="S142" i="8"/>
  <c r="S758" i="8"/>
  <c r="R72" i="8"/>
  <c r="R26" i="8"/>
  <c r="S257" i="8"/>
  <c r="S733" i="8"/>
  <c r="S734" i="8"/>
  <c r="R392" i="8"/>
  <c r="R635" i="8"/>
  <c r="R394" i="8"/>
  <c r="S207" i="8"/>
  <c r="R225" i="8"/>
  <c r="R615" i="8"/>
  <c r="R219" i="8"/>
  <c r="R441" i="8"/>
  <c r="R702" i="8"/>
  <c r="S779" i="8"/>
  <c r="S124" i="8"/>
  <c r="S301" i="8"/>
  <c r="R220" i="8"/>
  <c r="R430" i="8"/>
  <c r="S407" i="8"/>
  <c r="R812" i="8"/>
  <c r="R465" i="8"/>
  <c r="S47" i="8"/>
  <c r="R587" i="8"/>
  <c r="R820" i="8"/>
  <c r="R762" i="8"/>
  <c r="S254" i="8"/>
  <c r="R182" i="8"/>
  <c r="S569" i="8"/>
  <c r="S75" i="8"/>
  <c r="R5" i="8"/>
  <c r="S806" i="8"/>
  <c r="R208" i="8"/>
  <c r="S541" i="8"/>
  <c r="R156" i="8"/>
  <c r="R95" i="8"/>
  <c r="R28" i="8"/>
  <c r="R672" i="8"/>
  <c r="R207" i="8"/>
  <c r="S384" i="8"/>
  <c r="S689" i="8"/>
  <c r="R504" i="8"/>
  <c r="S817" i="8"/>
  <c r="S674" i="8"/>
  <c r="R632" i="8"/>
  <c r="R608" i="8"/>
  <c r="R663" i="8"/>
  <c r="R798" i="8"/>
  <c r="R148" i="8"/>
  <c r="R611" i="8"/>
  <c r="R625" i="8"/>
  <c r="R506" i="8"/>
  <c r="R36" i="8"/>
  <c r="S96" i="8"/>
  <c r="R520" i="8"/>
  <c r="R649" i="8"/>
  <c r="R712" i="8"/>
  <c r="S554" i="8"/>
  <c r="R741" i="8"/>
  <c r="R373" i="8"/>
  <c r="S593" i="8"/>
  <c r="S533" i="8"/>
  <c r="S756" i="8"/>
  <c r="R270" i="8"/>
  <c r="R759" i="8"/>
  <c r="S546" i="8"/>
  <c r="R774" i="8"/>
  <c r="R480" i="8"/>
  <c r="R45" i="8"/>
  <c r="R421" i="8"/>
  <c r="R109" i="8"/>
  <c r="R714" i="8"/>
  <c r="R437" i="8"/>
  <c r="R452" i="8"/>
  <c r="S16" i="8"/>
  <c r="R413" i="8"/>
  <c r="S359" i="8"/>
  <c r="S482" i="8"/>
  <c r="S311" i="8"/>
  <c r="R581" i="8"/>
  <c r="R819" i="8"/>
  <c r="R469" i="8"/>
  <c r="R476" i="8"/>
  <c r="R571" i="8"/>
  <c r="R491" i="8"/>
  <c r="R463" i="8"/>
  <c r="R692" i="8"/>
  <c r="S736" i="8"/>
  <c r="R661" i="8"/>
  <c r="S243" i="8"/>
  <c r="R527" i="8"/>
  <c r="R258" i="8"/>
  <c r="R389" i="8"/>
  <c r="R196" i="8"/>
  <c r="R322" i="8"/>
  <c r="S378" i="8"/>
  <c r="R538" i="8"/>
  <c r="R470" i="8"/>
  <c r="R717" i="8"/>
  <c r="S433" i="8"/>
  <c r="S452" i="8"/>
  <c r="R398" i="8"/>
  <c r="S349" i="8"/>
  <c r="R598" i="8"/>
  <c r="R199" i="8"/>
  <c r="R17" i="8"/>
  <c r="R535" i="8"/>
  <c r="R259" i="8"/>
  <c r="R653" i="8"/>
  <c r="R802" i="8"/>
  <c r="R555" i="8"/>
  <c r="R374" i="8"/>
  <c r="S135" i="8"/>
  <c r="R188" i="8"/>
  <c r="R670" i="8"/>
  <c r="S585" i="8"/>
  <c r="S791" i="8"/>
  <c r="S438" i="8"/>
  <c r="R57" i="8"/>
  <c r="R623" i="8"/>
  <c r="R71" i="8"/>
  <c r="R658" i="8"/>
  <c r="R801" i="8"/>
  <c r="S755" i="8"/>
  <c r="R513" i="8"/>
  <c r="R379" i="8"/>
  <c r="R434" i="8"/>
  <c r="R650" i="8"/>
  <c r="S166" i="8"/>
  <c r="R282" i="8"/>
  <c r="S612" i="8"/>
  <c r="S435" i="8"/>
  <c r="S36" i="8"/>
  <c r="R676" i="8"/>
  <c r="S441" i="8"/>
  <c r="R563" i="8"/>
  <c r="S181" i="8"/>
  <c r="R387" i="8"/>
  <c r="R807" i="8"/>
  <c r="R500" i="8"/>
  <c r="R420" i="8"/>
  <c r="R60" i="8"/>
  <c r="S217" i="8"/>
  <c r="S43" i="8"/>
  <c r="R556" i="8"/>
  <c r="S261" i="8"/>
  <c r="R150" i="8"/>
  <c r="S568" i="8"/>
  <c r="S707" i="8"/>
  <c r="R534" i="8"/>
  <c r="R607" i="8"/>
  <c r="R212" i="8"/>
  <c r="S536" i="8"/>
  <c r="R600" i="8"/>
  <c r="R739" i="8"/>
  <c r="R376" i="8"/>
  <c r="R147" i="8"/>
  <c r="S572" i="8"/>
  <c r="R693" i="8"/>
  <c r="R190" i="8"/>
  <c r="S506" i="8"/>
  <c r="S392" i="8"/>
  <c r="S102" i="8"/>
  <c r="S15" i="8"/>
  <c r="S12" i="8"/>
  <c r="R39" i="8"/>
  <c r="R665" i="8"/>
  <c r="R795" i="8"/>
  <c r="R344" i="8"/>
  <c r="S825" i="8"/>
  <c r="S653" i="8"/>
  <c r="S750" i="8"/>
  <c r="R281" i="8"/>
  <c r="S688" i="8"/>
  <c r="R352" i="8"/>
  <c r="R648" i="8"/>
  <c r="R242" i="8"/>
  <c r="S88" i="8"/>
  <c r="S447" i="8"/>
  <c r="S329" i="8"/>
  <c r="S191" i="8"/>
  <c r="R194" i="8"/>
  <c r="R181" i="8"/>
  <c r="R269" i="8"/>
  <c r="R657" i="8"/>
  <c r="R305" i="8"/>
  <c r="R15" i="8"/>
  <c r="R617" i="8"/>
  <c r="S70" i="8"/>
  <c r="R614" i="8"/>
  <c r="R106" i="8"/>
  <c r="R314" i="8"/>
  <c r="R552" i="8"/>
  <c r="S687" i="8"/>
  <c r="S52" i="8"/>
  <c r="R279" i="8"/>
  <c r="R265" i="8"/>
  <c r="R677" i="8"/>
  <c r="R528" i="8"/>
  <c r="S766" i="8"/>
  <c r="R35" i="8"/>
  <c r="R235" i="8"/>
  <c r="R748" i="8"/>
  <c r="R631" i="8"/>
  <c r="S318" i="8"/>
  <c r="R303" i="8"/>
  <c r="R419" i="8"/>
  <c r="R474" i="8"/>
  <c r="S642" i="8"/>
  <c r="S712" i="8"/>
  <c r="R268" i="8"/>
  <c r="S672" i="8"/>
  <c r="S732" i="8"/>
  <c r="S602" i="8"/>
  <c r="R384" i="8"/>
  <c r="S744" i="8"/>
  <c r="R187" i="8"/>
  <c r="R619" i="8"/>
  <c r="R415" i="8"/>
  <c r="R696" i="8"/>
  <c r="R125" i="8"/>
  <c r="R254" i="8"/>
  <c r="R84" i="8"/>
  <c r="R116" i="8"/>
  <c r="R339" i="8"/>
  <c r="R728" i="8"/>
  <c r="S192" i="8"/>
  <c r="S451" i="8"/>
  <c r="R435" i="8"/>
  <c r="R173" i="8"/>
  <c r="R211" i="8"/>
  <c r="S488" i="8"/>
  <c r="R284" i="8"/>
  <c r="R477" i="8"/>
  <c r="S107" i="8"/>
  <c r="R809" i="8"/>
  <c r="R687" i="8"/>
  <c r="R124" i="8"/>
  <c r="R382" i="8"/>
  <c r="R686" i="8"/>
  <c r="S308" i="8"/>
  <c r="R629" i="8"/>
  <c r="R789" i="8"/>
  <c r="R641" i="8"/>
  <c r="S543" i="8"/>
  <c r="R633" i="8"/>
  <c r="R234" i="8"/>
  <c r="R761" i="8"/>
  <c r="R731" i="8"/>
  <c r="R483" i="8"/>
  <c r="R526" i="8"/>
  <c r="R700" i="8"/>
  <c r="S339" i="8"/>
  <c r="S462" i="8"/>
  <c r="R481" i="8"/>
  <c r="R295" i="8"/>
  <c r="R540" i="8"/>
  <c r="S326" i="8"/>
  <c r="R537" i="8"/>
  <c r="R804" i="8"/>
  <c r="R765" i="8"/>
  <c r="R780" i="8"/>
  <c r="R386" i="8"/>
  <c r="R652" i="8"/>
  <c r="S668" i="8"/>
  <c r="R164" i="8"/>
  <c r="S490" i="8"/>
  <c r="R42" i="8"/>
  <c r="S445" i="8"/>
  <c r="R589" i="8"/>
  <c r="R19" i="8"/>
  <c r="R331" i="8"/>
  <c r="S625" i="8"/>
  <c r="R58" i="8"/>
  <c r="S526" i="8"/>
  <c r="S762" i="8"/>
  <c r="S818" i="8"/>
  <c r="R41" i="8"/>
  <c r="R785" i="8"/>
  <c r="R758" i="8"/>
  <c r="S691" i="8"/>
  <c r="S498" i="8"/>
  <c r="S332" i="8"/>
  <c r="S481" i="8"/>
  <c r="R157" i="8"/>
  <c r="R715" i="8"/>
  <c r="R123" i="8"/>
  <c r="R131" i="8"/>
  <c r="R184" i="8"/>
  <c r="R797" i="8"/>
  <c r="R695" i="8"/>
  <c r="S777" i="8"/>
  <c r="S737" i="8"/>
  <c r="R346" i="8"/>
  <c r="R604" i="8"/>
  <c r="R391" i="8"/>
  <c r="R725" i="8"/>
  <c r="R822" i="8"/>
  <c r="S757" i="8"/>
  <c r="R351" i="8"/>
  <c r="S436" i="8"/>
  <c r="R159" i="8"/>
  <c r="S98" i="8"/>
  <c r="S377" i="8"/>
  <c r="R137" i="8"/>
  <c r="R402" i="8"/>
  <c r="R117" i="8"/>
  <c r="R92" i="8"/>
  <c r="S320" i="8"/>
  <c r="R753" i="8"/>
  <c r="S600" i="8"/>
  <c r="S17" i="8"/>
  <c r="R788" i="8"/>
  <c r="R734" i="8"/>
  <c r="R224" i="8"/>
  <c r="R61" i="8"/>
  <c r="R120" i="8"/>
  <c r="R446" i="8"/>
  <c r="R442" i="8"/>
  <c r="S431" i="8"/>
  <c r="S369" i="8"/>
  <c r="R122" i="8"/>
  <c r="R775" i="8"/>
  <c r="S578" i="8"/>
  <c r="R214" i="8"/>
  <c r="R329" i="8"/>
  <c r="R605" i="8"/>
  <c r="R818" i="8"/>
  <c r="R203" i="8"/>
  <c r="S480" i="8"/>
  <c r="S566" i="8"/>
  <c r="S563" i="8"/>
  <c r="P38" i="1"/>
  <c r="T563" i="8" l="1"/>
  <c r="U563" i="8" s="1"/>
  <c r="T566" i="8"/>
  <c r="U566" i="8" s="1"/>
  <c r="T480" i="8"/>
  <c r="U480" i="8" s="1"/>
  <c r="T578" i="8"/>
  <c r="U578" i="8" s="1"/>
  <c r="T369" i="8"/>
  <c r="U369" i="8" s="1"/>
  <c r="T431" i="8"/>
  <c r="U431" i="8" s="1"/>
  <c r="T17" i="8"/>
  <c r="U17" i="8" s="1"/>
  <c r="T600" i="8"/>
  <c r="U600" i="8" s="1"/>
  <c r="T320" i="8"/>
  <c r="U320" i="8" s="1"/>
  <c r="T377" i="8"/>
  <c r="U377" i="8" s="1"/>
  <c r="T98" i="8"/>
  <c r="U98" i="8" s="1"/>
  <c r="T436" i="8"/>
  <c r="U436" i="8" s="1"/>
  <c r="T757" i="8"/>
  <c r="U757" i="8" s="1"/>
  <c r="T737" i="8"/>
  <c r="U737" i="8" s="1"/>
  <c r="T777" i="8"/>
  <c r="U777" i="8" s="1"/>
  <c r="T481" i="8"/>
  <c r="U481" i="8" s="1"/>
  <c r="T332" i="8"/>
  <c r="U332" i="8" s="1"/>
  <c r="T498" i="8"/>
  <c r="U498" i="8" s="1"/>
  <c r="T691" i="8"/>
  <c r="U691" i="8" s="1"/>
  <c r="T818" i="8"/>
  <c r="U818" i="8" s="1"/>
  <c r="T762" i="8"/>
  <c r="U762" i="8" s="1"/>
  <c r="T526" i="8"/>
  <c r="U526" i="8" s="1"/>
  <c r="T625" i="8"/>
  <c r="U625" i="8" s="1"/>
  <c r="T445" i="8"/>
  <c r="U445" i="8" s="1"/>
  <c r="T490" i="8"/>
  <c r="U490" i="8" s="1"/>
  <c r="T668" i="8"/>
  <c r="U668" i="8" s="1"/>
  <c r="T326" i="8"/>
  <c r="U326" i="8" s="1"/>
  <c r="T462" i="8"/>
  <c r="U462" i="8" s="1"/>
  <c r="T339" i="8"/>
  <c r="U339" i="8" s="1"/>
  <c r="T543" i="8"/>
  <c r="U543" i="8" s="1"/>
  <c r="T308" i="8"/>
  <c r="U308" i="8" s="1"/>
  <c r="T107" i="8"/>
  <c r="U107" i="8" s="1"/>
  <c r="T488" i="8"/>
  <c r="U488" i="8" s="1"/>
  <c r="T451" i="8"/>
  <c r="U451" i="8" s="1"/>
  <c r="T192" i="8"/>
  <c r="U192" i="8" s="1"/>
  <c r="T744" i="8"/>
  <c r="U744" i="8" s="1"/>
  <c r="T602" i="8"/>
  <c r="U602" i="8" s="1"/>
  <c r="T732" i="8"/>
  <c r="U732" i="8" s="1"/>
  <c r="T672" i="8"/>
  <c r="U672" i="8" s="1"/>
  <c r="T712" i="8"/>
  <c r="U712" i="8" s="1"/>
  <c r="T642" i="8"/>
  <c r="U642" i="8" s="1"/>
  <c r="T318" i="8"/>
  <c r="U318" i="8" s="1"/>
  <c r="T766" i="8"/>
  <c r="U766" i="8" s="1"/>
  <c r="T52" i="8"/>
  <c r="U52" i="8" s="1"/>
  <c r="T687" i="8"/>
  <c r="U687" i="8" s="1"/>
  <c r="T70" i="8"/>
  <c r="U70" i="8" s="1"/>
  <c r="T191" i="8"/>
  <c r="U191" i="8" s="1"/>
  <c r="T329" i="8"/>
  <c r="U329" i="8" s="1"/>
  <c r="T447" i="8"/>
  <c r="U447" i="8" s="1"/>
  <c r="T88" i="8"/>
  <c r="U88" i="8" s="1"/>
  <c r="T688" i="8"/>
  <c r="U688" i="8" s="1"/>
  <c r="T750" i="8"/>
  <c r="U750" i="8" s="1"/>
  <c r="T653" i="8"/>
  <c r="U653" i="8" s="1"/>
  <c r="T825" i="8"/>
  <c r="U825" i="8" s="1"/>
  <c r="T12" i="8"/>
  <c r="U12" i="8" s="1"/>
  <c r="T15" i="8"/>
  <c r="U15" i="8" s="1"/>
  <c r="T102" i="8"/>
  <c r="U102" i="8" s="1"/>
  <c r="T392" i="8"/>
  <c r="U392" i="8" s="1"/>
  <c r="T506" i="8"/>
  <c r="U506" i="8" s="1"/>
  <c r="T572" i="8"/>
  <c r="U572" i="8" s="1"/>
  <c r="T536" i="8"/>
  <c r="U536" i="8" s="1"/>
  <c r="T707" i="8"/>
  <c r="U707" i="8" s="1"/>
  <c r="T568" i="8"/>
  <c r="U568" i="8" s="1"/>
  <c r="T261" i="8"/>
  <c r="U261" i="8" s="1"/>
  <c r="T43" i="8"/>
  <c r="U43" i="8" s="1"/>
  <c r="T217" i="8"/>
  <c r="U217" i="8" s="1"/>
  <c r="T181" i="8"/>
  <c r="U181" i="8" s="1"/>
  <c r="T441" i="8"/>
  <c r="U441" i="8" s="1"/>
  <c r="T36" i="8"/>
  <c r="U36" i="8" s="1"/>
  <c r="T435" i="8"/>
  <c r="U435" i="8" s="1"/>
  <c r="T612" i="8"/>
  <c r="U612" i="8" s="1"/>
  <c r="T166" i="8"/>
  <c r="U166" i="8" s="1"/>
  <c r="T755" i="8"/>
  <c r="U755" i="8" s="1"/>
  <c r="T438" i="8"/>
  <c r="U438" i="8" s="1"/>
  <c r="T791" i="8"/>
  <c r="U791" i="8" s="1"/>
  <c r="T585" i="8"/>
  <c r="U585" i="8" s="1"/>
  <c r="T135" i="8"/>
  <c r="U135" i="8" s="1"/>
  <c r="T349" i="8"/>
  <c r="U349" i="8" s="1"/>
  <c r="T452" i="8"/>
  <c r="U452" i="8" s="1"/>
  <c r="T433" i="8"/>
  <c r="U433" i="8" s="1"/>
  <c r="T378" i="8"/>
  <c r="U378" i="8" s="1"/>
  <c r="T243" i="8"/>
  <c r="U243" i="8" s="1"/>
  <c r="T736" i="8"/>
  <c r="U736" i="8" s="1"/>
  <c r="T311" i="8"/>
  <c r="U311" i="8" s="1"/>
  <c r="T482" i="8"/>
  <c r="U482" i="8" s="1"/>
  <c r="T359" i="8"/>
  <c r="U359" i="8" s="1"/>
  <c r="T16" i="8"/>
  <c r="U16" i="8" s="1"/>
  <c r="T546" i="8"/>
  <c r="U546" i="8" s="1"/>
  <c r="T756" i="8"/>
  <c r="U756" i="8" s="1"/>
  <c r="T533" i="8"/>
  <c r="U533" i="8" s="1"/>
  <c r="T593" i="8"/>
  <c r="U593" i="8" s="1"/>
  <c r="T554" i="8"/>
  <c r="U554" i="8" s="1"/>
  <c r="T96" i="8"/>
  <c r="U96" i="8" s="1"/>
  <c r="T674" i="8"/>
  <c r="U674" i="8" s="1"/>
  <c r="T817" i="8"/>
  <c r="U817" i="8" s="1"/>
  <c r="T689" i="8"/>
  <c r="U689" i="8" s="1"/>
  <c r="T384" i="8"/>
  <c r="U384" i="8" s="1"/>
  <c r="T541" i="8"/>
  <c r="U541" i="8" s="1"/>
  <c r="T806" i="8"/>
  <c r="U806" i="8" s="1"/>
  <c r="T75" i="8"/>
  <c r="U75" i="8" s="1"/>
  <c r="T569" i="8"/>
  <c r="U569" i="8" s="1"/>
  <c r="T254" i="8"/>
  <c r="U254" i="8" s="1"/>
  <c r="T47" i="8"/>
  <c r="U47" i="8" s="1"/>
  <c r="T407" i="8"/>
  <c r="U407" i="8" s="1"/>
  <c r="T301" i="8"/>
  <c r="U301" i="8" s="1"/>
  <c r="T124" i="8"/>
  <c r="U124" i="8" s="1"/>
  <c r="T779" i="8"/>
  <c r="U779" i="8" s="1"/>
  <c r="T207" i="8"/>
  <c r="U207" i="8" s="1"/>
  <c r="T734" i="8"/>
  <c r="U734" i="8" s="1"/>
  <c r="T733" i="8"/>
  <c r="U733" i="8" s="1"/>
  <c r="T257" i="8"/>
  <c r="U257" i="8" s="1"/>
  <c r="T758" i="8"/>
  <c r="U758" i="8" s="1"/>
  <c r="T142" i="8"/>
  <c r="U142" i="8" s="1"/>
  <c r="T225" i="8"/>
  <c r="U225" i="8" s="1"/>
  <c r="T640" i="8"/>
  <c r="U640" i="8" s="1"/>
  <c r="T198" i="8"/>
  <c r="U198" i="8" s="1"/>
  <c r="T266" i="8"/>
  <c r="U266" i="8" s="1"/>
  <c r="T654" i="8"/>
  <c r="U654" i="8" s="1"/>
  <c r="T309" i="8"/>
  <c r="U309" i="8" s="1"/>
  <c r="T53" i="8"/>
  <c r="U53" i="8" s="1"/>
  <c r="T725" i="8"/>
  <c r="U725" i="8" s="1"/>
  <c r="T72" i="8"/>
  <c r="U72" i="8" s="1"/>
  <c r="T373" i="8"/>
  <c r="U373" i="8" s="1"/>
  <c r="T710" i="8"/>
  <c r="U710" i="8" s="1"/>
  <c r="T470" i="8"/>
  <c r="U470" i="8" s="1"/>
  <c r="T780" i="8"/>
  <c r="U780" i="8" s="1"/>
  <c r="T408" i="8"/>
  <c r="U408" i="8" s="1"/>
  <c r="T591" i="8"/>
  <c r="U591" i="8" s="1"/>
  <c r="T638" i="8"/>
  <c r="U638" i="8" s="1"/>
  <c r="T176" i="8"/>
  <c r="U176" i="8" s="1"/>
  <c r="T450" i="8"/>
  <c r="U450" i="8" s="1"/>
  <c r="T268" i="8"/>
  <c r="U268" i="8" s="1"/>
  <c r="T499" i="8"/>
  <c r="U499" i="8" s="1"/>
  <c r="T33" i="8"/>
  <c r="U33" i="8" s="1"/>
  <c r="T618" i="8"/>
  <c r="U618" i="8" s="1"/>
  <c r="T465" i="8"/>
  <c r="U465" i="8" s="1"/>
  <c r="T805" i="8"/>
  <c r="U805" i="8" s="1"/>
  <c r="T468" i="8"/>
  <c r="U468" i="8" s="1"/>
  <c r="T635" i="8"/>
  <c r="U635" i="8" s="1"/>
  <c r="T358" i="8"/>
  <c r="U358" i="8" s="1"/>
  <c r="T792" i="8"/>
  <c r="U792" i="8" s="1"/>
  <c r="T592" i="8"/>
  <c r="U592" i="8" s="1"/>
  <c r="T55" i="8"/>
  <c r="U55" i="8" s="1"/>
  <c r="T467" i="8"/>
  <c r="U467" i="8" s="1"/>
  <c r="T380" i="8"/>
  <c r="U380" i="8" s="1"/>
  <c r="T59" i="8"/>
  <c r="U59" i="8" s="1"/>
  <c r="T714" i="8"/>
  <c r="U714" i="8" s="1"/>
  <c r="T476" i="8"/>
  <c r="U476" i="8" s="1"/>
  <c r="T255" i="8"/>
  <c r="U255" i="8" s="1"/>
  <c r="T65" i="8"/>
  <c r="U65" i="8" s="1"/>
  <c r="T610" i="8"/>
  <c r="U610" i="8" s="1"/>
  <c r="T323" i="8"/>
  <c r="U323" i="8" s="1"/>
  <c r="T630" i="8"/>
  <c r="U630" i="8" s="1"/>
  <c r="T703" i="8"/>
  <c r="U703" i="8" s="1"/>
  <c r="T138" i="8"/>
  <c r="U138" i="8" s="1"/>
  <c r="T690" i="8"/>
  <c r="U690" i="8" s="1"/>
  <c r="T161" i="8"/>
  <c r="U161" i="8" s="1"/>
  <c r="T240" i="8"/>
  <c r="U240" i="8" s="1"/>
  <c r="T163" i="8"/>
  <c r="U163" i="8" s="1"/>
  <c r="T564" i="8"/>
  <c r="U564" i="8" s="1"/>
  <c r="T58" i="8"/>
  <c r="U58" i="8" s="1"/>
  <c r="T774" i="8"/>
  <c r="U774" i="8" s="1"/>
  <c r="T19" i="8"/>
  <c r="U19" i="8" s="1"/>
  <c r="T394" i="8"/>
  <c r="U394" i="8" s="1"/>
  <c r="T620" i="8"/>
  <c r="U620" i="8" s="1"/>
  <c r="T487" i="8"/>
  <c r="U487" i="8" s="1"/>
  <c r="T627" i="8"/>
  <c r="U627" i="8" s="1"/>
  <c r="T430" i="8"/>
  <c r="U430" i="8" s="1"/>
  <c r="T510" i="8"/>
  <c r="U510" i="8" s="1"/>
  <c r="T619" i="8"/>
  <c r="U619" i="8" s="1"/>
  <c r="T256" i="8"/>
  <c r="U256" i="8" s="1"/>
  <c r="T660" i="8"/>
  <c r="U660" i="8" s="1"/>
  <c r="T304" i="8"/>
  <c r="U304" i="8" s="1"/>
  <c r="T461" i="8"/>
  <c r="U461" i="8" s="1"/>
  <c r="T716" i="8"/>
  <c r="U716" i="8" s="1"/>
  <c r="T25" i="8"/>
  <c r="U25" i="8" s="1"/>
  <c r="T518" i="8"/>
  <c r="U518" i="8" s="1"/>
  <c r="T432" i="8"/>
  <c r="U432" i="8" s="1"/>
  <c r="T188" i="8"/>
  <c r="U188" i="8" s="1"/>
  <c r="T819" i="8"/>
  <c r="U819" i="8" s="1"/>
  <c r="T646" i="8"/>
  <c r="U646" i="8" s="1"/>
  <c r="T521" i="8"/>
  <c r="U521" i="8" s="1"/>
  <c r="T804" i="8"/>
  <c r="U804" i="8" s="1"/>
  <c r="T381" i="8"/>
  <c r="U381" i="8" s="1"/>
  <c r="T739" i="8"/>
  <c r="U739" i="8" s="1"/>
  <c r="T786" i="8"/>
  <c r="U786" i="8" s="1"/>
  <c r="T287" i="8"/>
  <c r="U287" i="8" s="1"/>
  <c r="T110" i="8"/>
  <c r="U110" i="8" s="1"/>
  <c r="T69" i="8"/>
  <c r="U69" i="8" s="1"/>
  <c r="T795" i="8"/>
  <c r="U795" i="8" s="1"/>
  <c r="T730" i="8"/>
  <c r="U730" i="8" s="1"/>
  <c r="T167" i="8"/>
  <c r="U167" i="8" s="1"/>
  <c r="T105" i="8"/>
  <c r="U105" i="8" s="1"/>
  <c r="T513" i="8"/>
  <c r="U513" i="8" s="1"/>
  <c r="T209" i="8"/>
  <c r="U209" i="8" s="1"/>
  <c r="T587" i="8"/>
  <c r="U587" i="8" s="1"/>
  <c r="T754" i="8"/>
  <c r="U754" i="8" s="1"/>
  <c r="T114" i="8"/>
  <c r="U114" i="8" s="1"/>
  <c r="T469" i="8"/>
  <c r="U469" i="8" s="1"/>
  <c r="T204" i="8"/>
  <c r="U204" i="8" s="1"/>
  <c r="T502" i="8"/>
  <c r="U502" i="8" s="1"/>
  <c r="T477" i="8"/>
  <c r="U477" i="8" s="1"/>
  <c r="T616" i="8"/>
  <c r="U616" i="8" s="1"/>
  <c r="T411" i="8"/>
  <c r="U411" i="8" s="1"/>
  <c r="T662" i="8"/>
  <c r="U662" i="8" s="1"/>
  <c r="T387" i="8"/>
  <c r="U387" i="8" s="1"/>
  <c r="T227" i="8"/>
  <c r="U227" i="8" s="1"/>
  <c r="T763" i="8"/>
  <c r="U763" i="8" s="1"/>
  <c r="T127" i="8"/>
  <c r="U127" i="8" s="1"/>
  <c r="T150" i="8"/>
  <c r="U150" i="8" s="1"/>
  <c r="T259" i="8"/>
  <c r="U259" i="8" s="1"/>
  <c r="T529" i="8"/>
  <c r="U529" i="8" s="1"/>
  <c r="T343" i="8"/>
  <c r="U343" i="8" s="1"/>
  <c r="T83" i="8"/>
  <c r="U83" i="8" s="1"/>
  <c r="T8" i="8"/>
  <c r="U8" i="8" s="1"/>
  <c r="T458" i="8"/>
  <c r="U458" i="8" s="1"/>
  <c r="T586" i="8"/>
  <c r="U586" i="8" s="1"/>
  <c r="T92" i="8"/>
  <c r="U92" i="8" s="1"/>
  <c r="T338" i="8"/>
  <c r="U338" i="8" s="1"/>
  <c r="T520" i="8"/>
  <c r="U520" i="8" s="1"/>
  <c r="T291" i="8"/>
  <c r="U291" i="8" s="1"/>
  <c r="T489" i="8"/>
  <c r="U489" i="8" s="1"/>
  <c r="T354" i="8"/>
  <c r="U354" i="8" s="1"/>
  <c r="T305" i="8"/>
  <c r="U305" i="8" s="1"/>
  <c r="T46" i="8"/>
  <c r="U46" i="8" s="1"/>
  <c r="T262" i="8"/>
  <c r="U262" i="8" s="1"/>
  <c r="T538" i="8"/>
  <c r="U538" i="8" s="1"/>
  <c r="T573" i="8"/>
  <c r="U573" i="8" s="1"/>
  <c r="T717" i="8"/>
  <c r="U717" i="8" s="1"/>
  <c r="T303" i="8"/>
  <c r="U303" i="8" s="1"/>
  <c r="T253" i="8"/>
  <c r="U253" i="8" s="1"/>
  <c r="T632" i="8"/>
  <c r="U632" i="8" s="1"/>
  <c r="T414" i="8"/>
  <c r="U414" i="8" s="1"/>
  <c r="T32" i="8"/>
  <c r="U32" i="8" s="1"/>
  <c r="T609" i="8"/>
  <c r="U609" i="8" s="1"/>
  <c r="T713" i="8"/>
  <c r="U713" i="8" s="1"/>
  <c r="T315" i="8"/>
  <c r="U315" i="8" s="1"/>
  <c r="T60" i="8"/>
  <c r="U60" i="8" s="1"/>
  <c r="T182" i="8"/>
  <c r="U182" i="8" s="1"/>
  <c r="T456" i="8"/>
  <c r="U456" i="8" s="1"/>
  <c r="T278" i="8"/>
  <c r="U278" i="8" s="1"/>
  <c r="T63" i="8"/>
  <c r="U63" i="8" s="1"/>
  <c r="T73" i="8"/>
  <c r="U73" i="8" s="1"/>
  <c r="T686" i="8"/>
  <c r="U686" i="8" s="1"/>
  <c r="T589" i="8"/>
  <c r="U589" i="8" s="1"/>
  <c r="T561" i="8"/>
  <c r="U561" i="8" s="1"/>
  <c r="T494" i="8"/>
  <c r="U494" i="8" s="1"/>
  <c r="T82" i="8"/>
  <c r="U82" i="8" s="1"/>
  <c r="T773" i="8"/>
  <c r="U773" i="8" s="1"/>
  <c r="T782" i="8"/>
  <c r="U782" i="8" s="1"/>
  <c r="T187" i="8"/>
  <c r="U187" i="8" s="1"/>
  <c r="T495" i="8"/>
  <c r="U495" i="8" s="1"/>
  <c r="T424" i="8"/>
  <c r="U424" i="8" s="1"/>
  <c r="T443" i="8"/>
  <c r="U443" i="8" s="1"/>
  <c r="T180" i="8"/>
  <c r="U180" i="8" s="1"/>
  <c r="T671" i="8"/>
  <c r="U671" i="8" s="1"/>
  <c r="T552" i="8"/>
  <c r="U552" i="8" s="1"/>
  <c r="T822" i="8"/>
  <c r="U822" i="8" s="1"/>
  <c r="T330" i="8"/>
  <c r="U330" i="8" s="1"/>
  <c r="T751" i="8"/>
  <c r="U751" i="8" s="1"/>
  <c r="T789" i="8"/>
  <c r="U789" i="8" s="1"/>
  <c r="T709" i="8"/>
  <c r="U709" i="8" s="1"/>
  <c r="T140" i="8"/>
  <c r="U140" i="8" s="1"/>
  <c r="T657" i="8"/>
  <c r="U657" i="8" s="1"/>
  <c r="T464" i="8"/>
  <c r="U464" i="8" s="1"/>
  <c r="T457" i="8"/>
  <c r="U457" i="8" s="1"/>
  <c r="T516" i="8"/>
  <c r="U516" i="8" s="1"/>
  <c r="T363" i="8"/>
  <c r="U363" i="8" s="1"/>
  <c r="T186" i="8"/>
  <c r="U186" i="8" s="1"/>
  <c r="T383" i="8"/>
  <c r="U383" i="8" s="1"/>
  <c r="T745" i="8"/>
  <c r="U745" i="8" s="1"/>
  <c r="T735" i="8"/>
  <c r="U735" i="8" s="1"/>
  <c r="T692" i="8"/>
  <c r="U692" i="8" s="1"/>
  <c r="T485" i="8"/>
  <c r="U485" i="8" s="1"/>
  <c r="T534" i="8"/>
  <c r="U534" i="8" s="1"/>
  <c r="T299" i="8"/>
  <c r="U299" i="8" s="1"/>
  <c r="T503" i="8"/>
  <c r="U503" i="8" s="1"/>
  <c r="T491" i="8"/>
  <c r="U491" i="8" s="1"/>
  <c r="T697" i="8"/>
  <c r="U697" i="8" s="1"/>
  <c r="T370" i="8"/>
  <c r="U370" i="8" s="1"/>
  <c r="T581" i="8"/>
  <c r="U581" i="8" s="1"/>
  <c r="T337" i="8"/>
  <c r="U337" i="8" s="1"/>
  <c r="T684" i="8"/>
  <c r="U684" i="8" s="1"/>
  <c r="T147" i="8"/>
  <c r="U147" i="8" s="1"/>
  <c r="T27" i="8"/>
  <c r="U27" i="8" s="1"/>
  <c r="T334" i="8"/>
  <c r="U334" i="8" s="1"/>
  <c r="T460" i="8"/>
  <c r="U460" i="8" s="1"/>
  <c r="T415" i="8"/>
  <c r="U415" i="8" s="1"/>
  <c r="T615" i="8"/>
  <c r="U615" i="8" s="1"/>
  <c r="T613" i="8"/>
  <c r="U613" i="8" s="1"/>
  <c r="T537" i="8"/>
  <c r="U537" i="8" s="1"/>
  <c r="T544" i="8"/>
  <c r="U544" i="8" s="1"/>
  <c r="T289" i="8"/>
  <c r="U289" i="8" s="1"/>
  <c r="T158" i="8"/>
  <c r="U158" i="8" s="1"/>
  <c r="T252" i="8"/>
  <c r="U252" i="8" s="1"/>
  <c r="T86" i="8"/>
  <c r="U86" i="8" s="1"/>
  <c r="T517" i="8"/>
  <c r="U517" i="8" s="1"/>
  <c r="T385" i="8"/>
  <c r="U385" i="8" s="1"/>
  <c r="T125" i="8"/>
  <c r="U125" i="8" s="1"/>
  <c r="T681" i="8"/>
  <c r="U681" i="8" s="1"/>
  <c r="T213" i="8"/>
  <c r="U213" i="8" s="1"/>
  <c r="T644" i="8"/>
  <c r="U644" i="8" s="1"/>
  <c r="T794" i="8"/>
  <c r="U794" i="8" s="1"/>
  <c r="T295" i="8"/>
  <c r="U295" i="8" s="1"/>
  <c r="T131" i="8"/>
  <c r="U131" i="8" s="1"/>
  <c r="T389" i="8"/>
  <c r="U389" i="8" s="1"/>
  <c r="T550" i="8"/>
  <c r="U550" i="8" s="1"/>
  <c r="T241" i="8"/>
  <c r="U241" i="8" s="1"/>
  <c r="T219" i="8"/>
  <c r="U219" i="8" s="1"/>
  <c r="T528" i="8"/>
  <c r="U528" i="8" s="1"/>
  <c r="T238" i="8"/>
  <c r="U238" i="8" s="1"/>
  <c r="T95" i="8"/>
  <c r="U95" i="8" s="1"/>
  <c r="T97" i="8"/>
  <c r="U97" i="8" s="1"/>
  <c r="T483" i="8"/>
  <c r="U483" i="8" s="1"/>
  <c r="T753" i="8"/>
  <c r="U753" i="8" s="1"/>
  <c r="T336" i="8"/>
  <c r="U336" i="8" s="1"/>
  <c r="T527" i="8"/>
  <c r="U527" i="8" s="1"/>
  <c r="T731" i="8"/>
  <c r="U731" i="8" s="1"/>
  <c r="T362" i="8"/>
  <c r="U362" i="8" s="1"/>
  <c r="T823" i="8"/>
  <c r="U823" i="8" s="1"/>
  <c r="T479" i="8"/>
  <c r="U479" i="8" s="1"/>
  <c r="T211" i="8"/>
  <c r="U211" i="8" s="1"/>
  <c r="T374" i="8"/>
  <c r="U374" i="8" s="1"/>
  <c r="T356" i="8"/>
  <c r="U356" i="8" s="1"/>
  <c r="T637" i="8"/>
  <c r="U637" i="8" s="1"/>
  <c r="T557" i="8"/>
  <c r="U557" i="8" s="1"/>
  <c r="T156" i="8"/>
  <c r="U156" i="8" s="1"/>
  <c r="T426" i="8"/>
  <c r="U426" i="8" s="1"/>
  <c r="T448" i="8"/>
  <c r="U448" i="8" s="1"/>
  <c r="T418" i="8"/>
  <c r="U418" i="8" s="1"/>
  <c r="T525" i="8"/>
  <c r="U525" i="8" s="1"/>
  <c r="T367" i="8"/>
  <c r="U367" i="8" s="1"/>
  <c r="T701" i="8"/>
  <c r="U701" i="8" s="1"/>
  <c r="T129" i="8"/>
  <c r="U129" i="8" s="1"/>
  <c r="T656" i="8"/>
  <c r="U656" i="8" s="1"/>
  <c r="T348" i="8"/>
  <c r="U348" i="8" s="1"/>
  <c r="T551" i="8"/>
  <c r="U551" i="8" s="1"/>
  <c r="T667" i="8"/>
  <c r="U667" i="8" s="1"/>
  <c r="T148" i="8"/>
  <c r="U148" i="8" s="1"/>
  <c r="T130" i="8"/>
  <c r="U130" i="8" s="1"/>
  <c r="T512" i="8"/>
  <c r="U512" i="8" s="1"/>
  <c r="T409" i="8"/>
  <c r="U409" i="8" s="1"/>
  <c r="T471" i="8"/>
  <c r="U471" i="8" s="1"/>
  <c r="T634" i="8"/>
  <c r="U634" i="8" s="1"/>
  <c r="T214" i="8"/>
  <c r="U214" i="8" s="1"/>
  <c r="T190" i="8"/>
  <c r="U190" i="8" s="1"/>
  <c r="T772" i="8"/>
  <c r="U772" i="8" s="1"/>
  <c r="T549" i="8"/>
  <c r="U549" i="8" s="1"/>
  <c r="T682" i="8"/>
  <c r="U682" i="8" s="1"/>
  <c r="T505" i="8"/>
  <c r="U505" i="8" s="1"/>
  <c r="T820" i="8"/>
  <c r="U820" i="8" s="1"/>
  <c r="T631" i="8"/>
  <c r="U631" i="8" s="1"/>
  <c r="T570" i="8"/>
  <c r="U570" i="8" s="1"/>
  <c r="T685" i="8"/>
  <c r="U685" i="8" s="1"/>
  <c r="T183" i="8"/>
  <c r="U183" i="8" s="1"/>
  <c r="T802" i="8"/>
  <c r="U802" i="8" s="1"/>
  <c r="T770" i="8"/>
  <c r="U770" i="8" s="1"/>
  <c r="T386" i="8"/>
  <c r="U386" i="8" s="1"/>
  <c r="T776" i="8"/>
  <c r="U776" i="8" s="1"/>
  <c r="T346" i="8"/>
  <c r="U346" i="8" s="1"/>
  <c r="T814" i="8"/>
  <c r="U814" i="8" s="1"/>
  <c r="T459" i="8"/>
  <c r="U459" i="8" s="1"/>
  <c r="T136" i="8"/>
  <c r="U136" i="8" s="1"/>
  <c r="T722" i="8"/>
  <c r="U722" i="8" s="1"/>
  <c r="T466" i="8"/>
  <c r="U466" i="8" s="1"/>
  <c r="T366" i="8"/>
  <c r="U366" i="8" s="1"/>
  <c r="T679" i="8"/>
  <c r="U679" i="8" s="1"/>
  <c r="T51" i="8"/>
  <c r="U51" i="8" s="1"/>
  <c r="T108" i="8"/>
  <c r="U108" i="8" s="1"/>
  <c r="T583" i="8"/>
  <c r="U583" i="8" s="1"/>
  <c r="T38" i="8"/>
  <c r="U38" i="8" s="1"/>
  <c r="T322" i="8"/>
  <c r="U322" i="8" s="1"/>
  <c r="T741" i="8"/>
  <c r="U741" i="8" s="1"/>
  <c r="T624" i="8"/>
  <c r="U624" i="8" s="1"/>
  <c r="T361" i="8"/>
  <c r="U361" i="8" s="1"/>
  <c r="T372" i="8"/>
  <c r="U372" i="8" s="1"/>
  <c r="T48" i="8"/>
  <c r="U48" i="8" s="1"/>
  <c r="T597" i="8"/>
  <c r="U597" i="8" s="1"/>
  <c r="T500" i="8"/>
  <c r="U500" i="8" s="1"/>
  <c r="T171" i="8"/>
  <c r="U171" i="8" s="1"/>
  <c r="T122" i="8"/>
  <c r="U122" i="8" s="1"/>
  <c r="T117" i="8"/>
  <c r="U117" i="8" s="1"/>
  <c r="T501" i="8"/>
  <c r="U501" i="8" s="1"/>
  <c r="T643" i="8"/>
  <c r="U643" i="8" s="1"/>
  <c r="T508" i="8"/>
  <c r="U508" i="8" s="1"/>
  <c r="T742" i="8"/>
  <c r="U742" i="8" s="1"/>
  <c r="T21" i="8"/>
  <c r="U21" i="8" s="1"/>
  <c r="T152" i="8"/>
  <c r="U152" i="8" s="1"/>
  <c r="T388" i="8"/>
  <c r="U388" i="8" s="1"/>
  <c r="T442" i="8"/>
  <c r="U442" i="8" s="1"/>
  <c r="T604" i="8"/>
  <c r="U604" i="8" s="1"/>
  <c r="T202" i="8"/>
  <c r="U202" i="8" s="1"/>
  <c r="T177" i="8"/>
  <c r="U177" i="8" s="1"/>
  <c r="T650" i="8"/>
  <c r="U650" i="8" s="1"/>
  <c r="T396" i="8"/>
  <c r="U396" i="8" s="1"/>
  <c r="T223" i="8"/>
  <c r="U223" i="8" s="1"/>
  <c r="T719" i="8"/>
  <c r="U719" i="8" s="1"/>
  <c r="T397" i="8"/>
  <c r="U397" i="8" s="1"/>
  <c r="T645" i="8"/>
  <c r="U645" i="8" s="1"/>
  <c r="T606" i="8"/>
  <c r="U606" i="8" s="1"/>
  <c r="T350" i="8"/>
  <c r="U350" i="8" s="1"/>
  <c r="T376" i="8"/>
  <c r="U376" i="8" s="1"/>
  <c r="T50" i="8"/>
  <c r="U50" i="8" s="1"/>
  <c r="T422" i="8"/>
  <c r="U422" i="8" s="1"/>
  <c r="T267" i="8"/>
  <c r="U267" i="8" s="1"/>
  <c r="T111" i="8"/>
  <c r="U111" i="8" s="1"/>
  <c r="T296" i="8"/>
  <c r="U296" i="8" s="1"/>
  <c r="T104" i="8"/>
  <c r="U104" i="8" s="1"/>
  <c r="T799" i="8"/>
  <c r="U799" i="8" s="1"/>
  <c r="T617" i="8"/>
  <c r="U617" i="8" s="1"/>
  <c r="T160" i="8"/>
  <c r="U160" i="8" s="1"/>
  <c r="T84" i="8"/>
  <c r="U84" i="8" s="1"/>
  <c r="T221" i="8"/>
  <c r="U221" i="8" s="1"/>
  <c r="T77" i="8"/>
  <c r="U77" i="8" s="1"/>
  <c r="T711" i="8"/>
  <c r="U711" i="8" s="1"/>
  <c r="T567" i="8"/>
  <c r="U567" i="8" s="1"/>
  <c r="T743" i="8"/>
  <c r="U743" i="8" s="1"/>
  <c r="T113" i="8"/>
  <c r="U113" i="8" s="1"/>
  <c r="T248" i="8"/>
  <c r="U248" i="8" s="1"/>
  <c r="T7" i="8"/>
  <c r="U7" i="8" s="1"/>
  <c r="T393" i="8"/>
  <c r="U393" i="8" s="1"/>
  <c r="T603" i="8"/>
  <c r="U603" i="8" s="1"/>
  <c r="T218" i="8"/>
  <c r="U218" i="8" s="1"/>
  <c r="T347" i="8"/>
  <c r="U347" i="8" s="1"/>
  <c r="T598" i="8"/>
  <c r="U598" i="8" s="1"/>
  <c r="T547" i="8"/>
  <c r="U547" i="8" s="1"/>
  <c r="T677" i="8"/>
  <c r="U677" i="8" s="1"/>
  <c r="T24" i="8"/>
  <c r="U24" i="8" s="1"/>
  <c r="T752" i="8"/>
  <c r="U752" i="8" s="1"/>
  <c r="T778" i="8"/>
  <c r="U778" i="8" s="1"/>
  <c r="T545" i="8"/>
  <c r="U545" i="8" s="1"/>
  <c r="T621" i="8"/>
  <c r="U621" i="8" s="1"/>
  <c r="T87" i="8"/>
  <c r="U87" i="8" s="1"/>
  <c r="T524" i="8"/>
  <c r="U524" i="8" s="1"/>
  <c r="T365" i="8"/>
  <c r="U365" i="8" s="1"/>
  <c r="T700" i="8"/>
  <c r="U700" i="8" s="1"/>
  <c r="T29" i="8"/>
  <c r="U29" i="8" s="1"/>
  <c r="T168" i="8"/>
  <c r="U168" i="8" s="1"/>
  <c r="T696" i="8"/>
  <c r="U696" i="8" s="1"/>
  <c r="T472" i="8"/>
  <c r="U472" i="8" s="1"/>
  <c r="T149" i="8"/>
  <c r="U149" i="8" s="1"/>
  <c r="T5" i="8"/>
  <c r="U5" i="8" s="1"/>
  <c r="T813" i="8"/>
  <c r="U813" i="8" s="1"/>
  <c r="T768" i="8"/>
  <c r="U768" i="8" s="1"/>
  <c r="T781" i="8"/>
  <c r="U781" i="8" s="1"/>
  <c r="T280" i="8"/>
  <c r="U280" i="8" s="1"/>
  <c r="T558" i="8"/>
  <c r="U558" i="8" s="1"/>
  <c r="T622" i="8"/>
  <c r="U622" i="8" s="1"/>
  <c r="T242" i="8"/>
  <c r="U242" i="8" s="1"/>
  <c r="T306" i="8"/>
  <c r="U306" i="8" s="1"/>
  <c r="T421" i="8"/>
  <c r="U421" i="8" s="1"/>
  <c r="T769" i="8"/>
  <c r="U769" i="8" s="1"/>
  <c r="T112" i="8"/>
  <c r="U112" i="8" s="1"/>
  <c r="T633" i="8"/>
  <c r="U633" i="8" s="1"/>
  <c r="T164" i="8"/>
  <c r="U164" i="8" s="1"/>
  <c r="T200" i="8"/>
  <c r="U200" i="8" s="1"/>
  <c r="T530" i="8"/>
  <c r="U530" i="8" s="1"/>
  <c r="T144" i="8"/>
  <c r="U144" i="8" s="1"/>
  <c r="T559" i="8"/>
  <c r="U559" i="8" s="1"/>
  <c r="T132" i="8"/>
  <c r="U132" i="8" s="1"/>
  <c r="T775" i="8"/>
  <c r="U775" i="8" s="1"/>
  <c r="T382" i="8"/>
  <c r="U382" i="8" s="1"/>
  <c r="T28" i="8"/>
  <c r="U28" i="8" s="1"/>
  <c r="T184" i="8"/>
  <c r="U184" i="8" s="1"/>
  <c r="T170" i="8"/>
  <c r="U170" i="8" s="1"/>
  <c r="T137" i="8"/>
  <c r="U137" i="8" s="1"/>
  <c r="T206" i="8"/>
  <c r="U206" i="8" s="1"/>
  <c r="T463" i="8"/>
  <c r="U463" i="8" s="1"/>
  <c r="T120" i="8"/>
  <c r="U120" i="8" s="1"/>
  <c r="T718" i="8"/>
  <c r="U718" i="8" s="1"/>
  <c r="T328" i="8"/>
  <c r="U328" i="8" s="1"/>
  <c r="T172" i="8"/>
  <c r="U172" i="8" s="1"/>
  <c r="T790" i="8"/>
  <c r="U790" i="8" s="1"/>
  <c r="T294" i="8"/>
  <c r="U294" i="8" s="1"/>
  <c r="T199" i="8"/>
  <c r="U199" i="8" s="1"/>
  <c r="T220" i="8"/>
  <c r="U220" i="8" s="1"/>
  <c r="T165" i="8"/>
  <c r="U165" i="8" s="1"/>
  <c r="T312" i="8"/>
  <c r="U312" i="8" s="1"/>
  <c r="T747" i="8"/>
  <c r="U747" i="8" s="1"/>
  <c r="T556" i="8"/>
  <c r="U556" i="8" s="1"/>
  <c r="T815" i="8"/>
  <c r="U815" i="8" s="1"/>
  <c r="T139" i="8"/>
  <c r="U139" i="8" s="1"/>
  <c r="T222" i="8"/>
  <c r="U222" i="8" s="1"/>
  <c r="T276" i="8"/>
  <c r="U276" i="8" s="1"/>
  <c r="T647" i="8"/>
  <c r="U647" i="8" s="1"/>
  <c r="T233" i="8"/>
  <c r="U233" i="8" s="1"/>
  <c r="T154" i="8"/>
  <c r="U154" i="8" s="1"/>
  <c r="T208" i="8"/>
  <c r="U208" i="8" s="1"/>
  <c r="T629" i="8"/>
  <c r="U629" i="8" s="1"/>
  <c r="T670" i="8"/>
  <c r="U670" i="8" s="1"/>
  <c r="T484" i="8"/>
  <c r="U484" i="8" s="1"/>
  <c r="T607" i="8"/>
  <c r="U607" i="8" s="1"/>
  <c r="T250" i="8"/>
  <c r="U250" i="8" s="1"/>
  <c r="T576" i="8"/>
  <c r="U576" i="8" s="1"/>
  <c r="T22" i="8"/>
  <c r="U22" i="8" s="1"/>
  <c r="T324" i="8"/>
  <c r="U324" i="8" s="1"/>
  <c r="T11" i="8"/>
  <c r="U11" i="8" s="1"/>
  <c r="T565" i="8"/>
  <c r="U565" i="8" s="1"/>
  <c r="T216" i="8"/>
  <c r="U216" i="8" s="1"/>
  <c r="T649" i="8"/>
  <c r="U649" i="8" s="1"/>
  <c r="T272" i="8"/>
  <c r="U272" i="8" s="1"/>
  <c r="T351" i="8"/>
  <c r="U351" i="8" s="1"/>
  <c r="T66" i="8"/>
  <c r="U66" i="8" s="1"/>
  <c r="T434" i="8"/>
  <c r="U434" i="8" s="1"/>
  <c r="T803" i="8"/>
  <c r="U803" i="8" s="1"/>
  <c r="T344" i="8"/>
  <c r="U344" i="8" s="1"/>
  <c r="T175" i="8"/>
  <c r="U175" i="8" s="1"/>
  <c r="T157" i="8"/>
  <c r="U157" i="8" s="1"/>
  <c r="T189" i="8"/>
  <c r="U189" i="8" s="1"/>
  <c r="T173" i="8"/>
  <c r="U173" i="8" s="1"/>
  <c r="T425" i="8"/>
  <c r="U425" i="8" s="1"/>
  <c r="T628" i="8"/>
  <c r="U628" i="8" s="1"/>
  <c r="T423" i="8"/>
  <c r="U423" i="8" s="1"/>
  <c r="T402" i="8"/>
  <c r="U402" i="8" s="1"/>
  <c r="T663" i="8"/>
  <c r="U663" i="8" s="1"/>
  <c r="T698" i="8"/>
  <c r="U698" i="8" s="1"/>
  <c r="T20" i="8"/>
  <c r="U20" i="8" s="1"/>
  <c r="T155" i="8"/>
  <c r="U155" i="8" s="1"/>
  <c r="T118" i="8"/>
  <c r="U118" i="8" s="1"/>
  <c r="T283" i="8"/>
  <c r="U283" i="8" s="1"/>
  <c r="T260" i="8"/>
  <c r="U260" i="8" s="1"/>
  <c r="T68" i="8"/>
  <c r="U68" i="8" s="1"/>
  <c r="T522" i="8"/>
  <c r="U522" i="8" s="1"/>
  <c r="T693" i="8"/>
  <c r="U693" i="8" s="1"/>
  <c r="T270" i="8"/>
  <c r="U270" i="8" s="1"/>
  <c r="T78" i="8"/>
  <c r="U78" i="8" s="1"/>
  <c r="T641" i="8"/>
  <c r="U641" i="8" s="1"/>
  <c r="T449" i="8"/>
  <c r="U449" i="8" s="1"/>
  <c r="T290" i="8"/>
  <c r="U290" i="8" s="1"/>
  <c r="T9" i="8"/>
  <c r="U9" i="8" s="1"/>
  <c r="T588" i="8"/>
  <c r="U588" i="8" s="1"/>
  <c r="T511" i="8"/>
  <c r="U511" i="8" s="1"/>
  <c r="T759" i="8"/>
  <c r="U759" i="8" s="1"/>
  <c r="T56" i="8"/>
  <c r="U56" i="8" s="1"/>
  <c r="T514" i="8"/>
  <c r="U514" i="8" s="1"/>
  <c r="T195" i="8"/>
  <c r="U195" i="8" s="1"/>
  <c r="T694" i="8"/>
  <c r="U694" i="8" s="1"/>
  <c r="T145" i="8"/>
  <c r="U145" i="8" s="1"/>
  <c r="T342" i="8"/>
  <c r="U342" i="8" s="1"/>
  <c r="T428" i="8"/>
  <c r="U428" i="8" s="1"/>
  <c r="T264" i="8"/>
  <c r="U264" i="8" s="1"/>
  <c r="T826" i="8"/>
  <c r="U826" i="8" s="1"/>
  <c r="T761" i="8"/>
  <c r="U761" i="8" s="1"/>
  <c r="T652" i="8"/>
  <c r="U652" i="8" s="1"/>
  <c r="T675" i="8"/>
  <c r="U675" i="8" s="1"/>
  <c r="T661" i="8"/>
  <c r="U661" i="8" s="1"/>
  <c r="T531" i="8"/>
  <c r="U531" i="8" s="1"/>
  <c r="T79" i="8"/>
  <c r="U79" i="8" s="1"/>
  <c r="T341" i="8"/>
  <c r="U341" i="8" s="1"/>
  <c r="T30" i="8"/>
  <c r="U30" i="8" s="1"/>
  <c r="T728" i="8"/>
  <c r="U728" i="8" s="1"/>
  <c r="T251" i="8"/>
  <c r="U251" i="8" s="1"/>
  <c r="T492" i="8"/>
  <c r="U492" i="8" s="1"/>
  <c r="T115" i="8"/>
  <c r="U115" i="8" s="1"/>
  <c r="T410" i="8"/>
  <c r="U410" i="8" s="1"/>
  <c r="T453" i="8"/>
  <c r="U453" i="8" s="1"/>
  <c r="T116" i="8"/>
  <c r="U116" i="8" s="1"/>
  <c r="T26" i="8"/>
  <c r="U26" i="8" s="1"/>
  <c r="T808" i="8"/>
  <c r="U808" i="8" s="1"/>
  <c r="T40" i="8"/>
  <c r="U40" i="8" s="1"/>
  <c r="T85" i="8"/>
  <c r="U85" i="8" s="1"/>
  <c r="T288" i="8"/>
  <c r="U288" i="8" s="1"/>
  <c r="T473" i="8"/>
  <c r="U473" i="8" s="1"/>
  <c r="T34" i="8"/>
  <c r="U34" i="8" s="1"/>
  <c r="T62" i="8"/>
  <c r="U62" i="8" s="1"/>
  <c r="T676" i="8"/>
  <c r="U676" i="8" s="1"/>
  <c r="T539" i="8"/>
  <c r="U539" i="8" s="1"/>
  <c r="T212" i="8"/>
  <c r="U212" i="8" s="1"/>
  <c r="T575" i="8"/>
  <c r="U575" i="8" s="1"/>
  <c r="T185" i="8"/>
  <c r="U185" i="8" s="1"/>
  <c r="T740" i="8"/>
  <c r="U740" i="8" s="1"/>
  <c r="T771" i="8"/>
  <c r="U771" i="8" s="1"/>
  <c r="T651" i="8"/>
  <c r="U651" i="8" s="1"/>
  <c r="T89" i="8"/>
  <c r="U89" i="8" s="1"/>
  <c r="T548" i="8"/>
  <c r="U548" i="8" s="1"/>
  <c r="T399" i="8"/>
  <c r="U399" i="8" s="1"/>
  <c r="T203" i="8"/>
  <c r="U203" i="8" s="1"/>
  <c r="T699" i="8"/>
  <c r="U699" i="8" s="1"/>
  <c r="T403" i="8"/>
  <c r="U403" i="8" s="1"/>
  <c r="T427" i="8"/>
  <c r="U427" i="8" s="1"/>
  <c r="T331" i="8"/>
  <c r="U331" i="8" s="1"/>
  <c r="T353" i="8"/>
  <c r="U353" i="8" s="1"/>
  <c r="T231" i="8"/>
  <c r="U231" i="8" s="1"/>
  <c r="T783" i="8"/>
  <c r="U783" i="8" s="1"/>
  <c r="T542" i="8"/>
  <c r="U542" i="8" s="1"/>
  <c r="T439" i="8"/>
  <c r="U439" i="8" s="1"/>
  <c r="T680" i="8"/>
  <c r="U680" i="8" s="1"/>
  <c r="T738" i="8"/>
  <c r="U738" i="8" s="1"/>
  <c r="T368" i="8"/>
  <c r="U368" i="8" s="1"/>
  <c r="T101" i="8"/>
  <c r="U101" i="8" s="1"/>
  <c r="T14" i="8"/>
  <c r="U14" i="8" s="1"/>
  <c r="T695" i="8"/>
  <c r="U695" i="8" s="1"/>
  <c r="T321" i="8"/>
  <c r="U321" i="8" s="1"/>
  <c r="T816" i="8"/>
  <c r="U816" i="8" s="1"/>
  <c r="T785" i="8"/>
  <c r="U785" i="8" s="1"/>
  <c r="T824" i="8"/>
  <c r="U824" i="8" s="1"/>
  <c r="T35" i="8"/>
  <c r="U35" i="8" s="1"/>
  <c r="T796" i="8"/>
  <c r="U796" i="8" s="1"/>
  <c r="T519" i="8"/>
  <c r="U519" i="8" s="1"/>
  <c r="T133" i="8"/>
  <c r="U133" i="8" s="1"/>
  <c r="T405" i="8"/>
  <c r="U405" i="8" s="1"/>
  <c r="T787" i="8"/>
  <c r="U787" i="8" s="1"/>
  <c r="T659" i="8"/>
  <c r="U659" i="8" s="1"/>
  <c r="T683" i="8"/>
  <c r="U683" i="8" s="1"/>
  <c r="T702" i="8"/>
  <c r="U702" i="8" s="1"/>
  <c r="T590" i="8"/>
  <c r="U590" i="8" s="1"/>
  <c r="T515" i="8"/>
  <c r="U515" i="8" s="1"/>
  <c r="T169" i="8"/>
  <c r="U169" i="8" s="1"/>
  <c r="T658" i="8"/>
  <c r="U658" i="8" s="1"/>
  <c r="T310" i="8"/>
  <c r="U310" i="8" s="1"/>
  <c r="T807" i="8"/>
  <c r="U807" i="8" s="1"/>
  <c r="T404" i="8"/>
  <c r="U404" i="8" s="1"/>
  <c r="T375" i="8"/>
  <c r="U375" i="8" s="1"/>
  <c r="T274" i="8"/>
  <c r="U274" i="8" s="1"/>
  <c r="T720" i="8"/>
  <c r="U720" i="8" s="1"/>
  <c r="T614" i="8"/>
  <c r="U614" i="8" s="1"/>
  <c r="T727" i="8"/>
  <c r="U727" i="8" s="1"/>
  <c r="T239" i="8"/>
  <c r="U239" i="8" s="1"/>
  <c r="T440" i="8"/>
  <c r="U440" i="8" s="1"/>
  <c r="T509" i="8"/>
  <c r="U509" i="8" s="1"/>
  <c r="T540" i="8"/>
  <c r="U540" i="8" s="1"/>
  <c r="T749" i="8"/>
  <c r="U749" i="8" s="1"/>
  <c r="T282" i="8"/>
  <c r="U282" i="8" s="1"/>
  <c r="T237" i="8"/>
  <c r="U237" i="8" s="1"/>
  <c r="T507" i="8"/>
  <c r="U507" i="8" s="1"/>
  <c r="T74" i="8"/>
  <c r="U74" i="8" s="1"/>
  <c r="T420" i="8"/>
  <c r="U420" i="8" s="1"/>
  <c r="T103" i="8"/>
  <c r="U103" i="8" s="1"/>
  <c r="T123" i="8"/>
  <c r="U123" i="8" s="1"/>
  <c r="T196" i="8"/>
  <c r="U196" i="8" s="1"/>
  <c r="T419" i="8"/>
  <c r="U419" i="8" s="1"/>
  <c r="T247" i="8"/>
  <c r="U247" i="8" s="1"/>
  <c r="T179" i="8"/>
  <c r="U179" i="8" s="1"/>
  <c r="T232" i="8"/>
  <c r="U232" i="8" s="1"/>
  <c r="T724" i="8"/>
  <c r="U724" i="8" s="1"/>
  <c r="T391" i="8"/>
  <c r="U391" i="8" s="1"/>
  <c r="T194" i="8"/>
  <c r="U194" i="8" s="1"/>
  <c r="T109" i="8"/>
  <c r="U109" i="8" s="1"/>
  <c r="T478" i="8"/>
  <c r="U478" i="8" s="1"/>
  <c r="T275" i="8"/>
  <c r="U275" i="8" s="1"/>
  <c r="T400" i="8"/>
  <c r="U400" i="8" s="1"/>
  <c r="T599" i="8"/>
  <c r="U599" i="8" s="1"/>
  <c r="T666" i="8"/>
  <c r="U666" i="8" s="1"/>
  <c r="T134" i="8"/>
  <c r="U134" i="8" s="1"/>
  <c r="T623" i="8"/>
  <c r="U623" i="8" s="1"/>
  <c r="T664" i="8"/>
  <c r="U664" i="8" s="1"/>
  <c r="T281" i="8"/>
  <c r="U281" i="8" s="1"/>
  <c r="T715" i="8"/>
  <c r="U715" i="8" s="1"/>
  <c r="T801" i="8"/>
  <c r="U801" i="8" s="1"/>
  <c r="T446" i="8"/>
  <c r="U446" i="8" s="1"/>
  <c r="T174" i="8"/>
  <c r="U174" i="8" s="1"/>
  <c r="T45" i="8"/>
  <c r="U45" i="8" s="1"/>
  <c r="T611" i="8"/>
  <c r="U611" i="8" s="1"/>
  <c r="T553" i="8"/>
  <c r="U553" i="8" s="1"/>
  <c r="T584" i="8"/>
  <c r="U584" i="8" s="1"/>
  <c r="T809" i="8"/>
  <c r="U809" i="8" s="1"/>
  <c r="T44" i="8"/>
  <c r="U44" i="8" s="1"/>
  <c r="T821" i="8"/>
  <c r="U821" i="8" s="1"/>
  <c r="T193" i="8"/>
  <c r="U193" i="8" s="1"/>
  <c r="T235" i="8"/>
  <c r="U235" i="8" s="1"/>
  <c r="T121" i="8"/>
  <c r="U121" i="8" s="1"/>
  <c r="T636" i="8"/>
  <c r="U636" i="8" s="1"/>
  <c r="T535" i="8"/>
  <c r="U535" i="8" s="1"/>
  <c r="T360" i="8"/>
  <c r="U360" i="8" s="1"/>
  <c r="T236" i="8"/>
  <c r="U236" i="8" s="1"/>
  <c r="T474" i="8"/>
  <c r="U474" i="8" s="1"/>
  <c r="T437" i="8"/>
  <c r="U437" i="8" s="1"/>
  <c r="T126" i="8"/>
  <c r="U126" i="8" s="1"/>
  <c r="T811" i="8"/>
  <c r="U811" i="8" s="1"/>
  <c r="T39" i="8"/>
  <c r="U39" i="8" s="1"/>
  <c r="T390" i="8"/>
  <c r="U390" i="8" s="1"/>
  <c r="T475" i="8"/>
  <c r="U475" i="8" s="1"/>
  <c r="T335" i="8"/>
  <c r="U335" i="8" s="1"/>
  <c r="T327" i="8"/>
  <c r="U327" i="8" s="1"/>
  <c r="T673" i="8"/>
  <c r="U673" i="8" s="1"/>
  <c r="T810" i="8"/>
  <c r="U810" i="8" s="1"/>
  <c r="T178" i="8"/>
  <c r="U178" i="8" s="1"/>
  <c r="T364" i="8"/>
  <c r="U364" i="8" s="1"/>
  <c r="T333" i="8"/>
  <c r="U333" i="8" s="1"/>
  <c r="T454" i="8"/>
  <c r="U454" i="8" s="1"/>
  <c r="T601" i="8"/>
  <c r="U601" i="8" s="1"/>
  <c r="T523" i="8"/>
  <c r="U523" i="8" s="1"/>
  <c r="T577" i="8"/>
  <c r="U577" i="8" s="1"/>
  <c r="T54" i="8"/>
  <c r="U54" i="8" s="1"/>
  <c r="T345" i="8"/>
  <c r="U345" i="8" s="1"/>
  <c r="T571" i="8"/>
  <c r="U571" i="8" s="1"/>
  <c r="T284" i="8"/>
  <c r="U284" i="8" s="1"/>
  <c r="T298" i="8"/>
  <c r="U298" i="8" s="1"/>
  <c r="T100" i="8"/>
  <c r="U100" i="8" s="1"/>
  <c r="T325" i="8"/>
  <c r="U325" i="8" s="1"/>
  <c r="T285" i="8"/>
  <c r="U285" i="8" s="1"/>
  <c r="T357" i="8"/>
  <c r="U357" i="8" s="1"/>
  <c r="T605" i="8"/>
  <c r="U605" i="8" s="1"/>
  <c r="T721" i="8"/>
  <c r="U721" i="8" s="1"/>
  <c r="T455" i="8"/>
  <c r="U455" i="8" s="1"/>
  <c r="T244" i="8"/>
  <c r="U244" i="8" s="1"/>
  <c r="T300" i="8"/>
  <c r="U300" i="8" s="1"/>
  <c r="T788" i="8"/>
  <c r="U788" i="8" s="1"/>
  <c r="T151" i="8"/>
  <c r="U151" i="8" s="1"/>
  <c r="T162" i="8"/>
  <c r="U162" i="8" s="1"/>
  <c r="T313" i="8"/>
  <c r="U313" i="8" s="1"/>
  <c r="T555" i="8"/>
  <c r="U555" i="8" s="1"/>
  <c r="T532" i="8"/>
  <c r="U532" i="8" s="1"/>
  <c r="T224" i="8"/>
  <c r="U224" i="8" s="1"/>
  <c r="T316" i="8"/>
  <c r="U316" i="8" s="1"/>
  <c r="T263" i="8"/>
  <c r="U263" i="8" s="1"/>
  <c r="T596" i="8"/>
  <c r="U596" i="8" s="1"/>
  <c r="T444" i="8"/>
  <c r="U444" i="8" s="1"/>
  <c r="T748" i="8"/>
  <c r="U748" i="8" s="1"/>
  <c r="T340" i="8"/>
  <c r="U340" i="8" s="1"/>
  <c r="T215" i="8"/>
  <c r="U215" i="8" s="1"/>
  <c r="T18" i="8"/>
  <c r="U18" i="8" s="1"/>
  <c r="T159" i="8"/>
  <c r="U159" i="8" s="1"/>
  <c r="T352" i="8"/>
  <c r="U352" i="8" s="1"/>
  <c r="T279" i="8"/>
  <c r="U279" i="8" s="1"/>
  <c r="T793" i="8"/>
  <c r="U793" i="8" s="1"/>
  <c r="T205" i="8"/>
  <c r="U205" i="8" s="1"/>
  <c r="T784" i="8"/>
  <c r="U784" i="8" s="1"/>
  <c r="T497" i="8"/>
  <c r="U497" i="8" s="1"/>
  <c r="T595" i="8"/>
  <c r="U595" i="8" s="1"/>
  <c r="T80" i="8"/>
  <c r="U80" i="8" s="1"/>
  <c r="T91" i="8"/>
  <c r="U91" i="8" s="1"/>
  <c r="T81" i="8"/>
  <c r="U81" i="8" s="1"/>
  <c r="T153" i="8"/>
  <c r="U153" i="8" s="1"/>
  <c r="T580" i="8"/>
  <c r="U580" i="8" s="1"/>
  <c r="T798" i="8"/>
  <c r="U798" i="8" s="1"/>
  <c r="T71" i="8"/>
  <c r="U71" i="8" s="1"/>
  <c r="T486" i="8"/>
  <c r="U486" i="8" s="1"/>
  <c r="T141" i="8"/>
  <c r="U141" i="8" s="1"/>
  <c r="T574" i="8"/>
  <c r="U574" i="8" s="1"/>
  <c r="T355" i="8"/>
  <c r="U355" i="8" s="1"/>
  <c r="T319" i="8"/>
  <c r="U319" i="8" s="1"/>
  <c r="T560" i="8"/>
  <c r="U560" i="8" s="1"/>
  <c r="T258" i="8"/>
  <c r="U258" i="8" s="1"/>
  <c r="T273" i="8"/>
  <c r="U273" i="8" s="1"/>
  <c r="T265" i="8"/>
  <c r="U265" i="8" s="1"/>
  <c r="T302" i="8"/>
  <c r="U302" i="8" s="1"/>
  <c r="T608" i="8"/>
  <c r="U608" i="8" s="1"/>
  <c r="T143" i="8"/>
  <c r="U143" i="8" s="1"/>
  <c r="T665" i="8"/>
  <c r="U665" i="8" s="1"/>
  <c r="T429" i="8"/>
  <c r="U429" i="8" s="1"/>
  <c r="T678" i="8"/>
  <c r="U678" i="8" s="1"/>
  <c r="T726" i="8"/>
  <c r="U726" i="8" s="1"/>
  <c r="T234" i="8"/>
  <c r="U234" i="8" s="1"/>
  <c r="T277" i="8"/>
  <c r="U277" i="8" s="1"/>
  <c r="T42" i="8"/>
  <c r="U42" i="8" s="1"/>
  <c r="T230" i="8"/>
  <c r="U230" i="8" s="1"/>
  <c r="T504" i="8"/>
  <c r="U504" i="8" s="1"/>
  <c r="T371" i="8"/>
  <c r="U371" i="8" s="1"/>
  <c r="T293" i="8"/>
  <c r="U293" i="8" s="1"/>
  <c r="T797" i="8"/>
  <c r="U797" i="8" s="1"/>
  <c r="T562" i="8"/>
  <c r="U562" i="8" s="1"/>
  <c r="T4" i="8"/>
  <c r="U4" i="8" s="1"/>
  <c r="T37" i="8"/>
  <c r="U37" i="8" s="1"/>
  <c r="T704" i="8"/>
  <c r="U704" i="8" s="1"/>
  <c r="T201" i="8"/>
  <c r="U201" i="8" s="1"/>
  <c r="T729" i="8"/>
  <c r="U729" i="8" s="1"/>
  <c r="T57" i="8"/>
  <c r="U57" i="8" s="1"/>
  <c r="T764" i="8"/>
  <c r="U764" i="8" s="1"/>
  <c r="T398" i="8"/>
  <c r="U398" i="8" s="1"/>
  <c r="T395" i="8"/>
  <c r="U395" i="8" s="1"/>
  <c r="T314" i="8"/>
  <c r="U314" i="8" s="1"/>
  <c r="T648" i="8"/>
  <c r="U648" i="8" s="1"/>
  <c r="T812" i="8"/>
  <c r="U812" i="8" s="1"/>
  <c r="T64" i="8"/>
  <c r="U64" i="8" s="1"/>
  <c r="T67" i="8"/>
  <c r="U67" i="8" s="1"/>
  <c r="T269" i="8"/>
  <c r="U269" i="8" s="1"/>
  <c r="T94" i="8"/>
  <c r="U94" i="8" s="1"/>
  <c r="T317" i="8"/>
  <c r="U317" i="8" s="1"/>
  <c r="T412" i="8"/>
  <c r="U412" i="8" s="1"/>
  <c r="T31" i="8"/>
  <c r="U31" i="8" s="1"/>
  <c r="T746" i="8"/>
  <c r="U746" i="8" s="1"/>
  <c r="T49" i="8"/>
  <c r="U49" i="8" s="1"/>
  <c r="T13" i="8"/>
  <c r="U13" i="8" s="1"/>
  <c r="T579" i="8"/>
  <c r="U579" i="8" s="1"/>
  <c r="T61" i="8"/>
  <c r="U61" i="8" s="1"/>
  <c r="T760" i="8"/>
  <c r="U760" i="8" s="1"/>
  <c r="T226" i="8"/>
  <c r="U226" i="8" s="1"/>
  <c r="T406" i="8"/>
  <c r="U406" i="8" s="1"/>
  <c r="T228" i="8"/>
  <c r="U228" i="8" s="1"/>
  <c r="T90" i="8"/>
  <c r="U90" i="8" s="1"/>
  <c r="T379" i="8"/>
  <c r="U379" i="8" s="1"/>
  <c r="T416" i="8"/>
  <c r="U416" i="8" s="1"/>
  <c r="T292" i="8"/>
  <c r="U292" i="8" s="1"/>
  <c r="T401" i="8"/>
  <c r="U401" i="8" s="1"/>
  <c r="T10" i="8"/>
  <c r="U10" i="8" s="1"/>
  <c r="T307" i="8"/>
  <c r="U307" i="8" s="1"/>
  <c r="T197" i="8"/>
  <c r="U197" i="8" s="1"/>
  <c r="T93" i="8"/>
  <c r="U93" i="8" s="1"/>
  <c r="T106" i="8"/>
  <c r="U106" i="8" s="1"/>
  <c r="T723" i="8"/>
  <c r="U723" i="8" s="1"/>
  <c r="T245" i="8"/>
  <c r="U245" i="8" s="1"/>
  <c r="T119" i="8"/>
  <c r="U119" i="8" s="1"/>
  <c r="T767" i="8"/>
  <c r="U767" i="8" s="1"/>
  <c r="T417" i="8"/>
  <c r="U417" i="8" s="1"/>
  <c r="T493" i="8"/>
  <c r="U493" i="8" s="1"/>
  <c r="T582" i="8"/>
  <c r="U582" i="8" s="1"/>
  <c r="T249" i="8"/>
  <c r="U249" i="8" s="1"/>
  <c r="T76" i="8"/>
  <c r="U76" i="8" s="1"/>
  <c r="T297" i="8"/>
  <c r="U297" i="8" s="1"/>
  <c r="T413" i="8"/>
  <c r="U413" i="8" s="1"/>
  <c r="T594" i="8"/>
  <c r="U594" i="8" s="1"/>
  <c r="T639" i="8"/>
  <c r="U639" i="8" s="1"/>
  <c r="T765" i="8"/>
  <c r="U765" i="8" s="1"/>
  <c r="T496" i="8"/>
  <c r="U496" i="8" s="1"/>
  <c r="T705" i="8"/>
  <c r="U705" i="8" s="1"/>
  <c r="T708" i="8"/>
  <c r="U708" i="8" s="1"/>
  <c r="T41" i="8"/>
  <c r="U41" i="8" s="1"/>
  <c r="T626" i="8"/>
  <c r="U626" i="8" s="1"/>
  <c r="T800" i="8"/>
  <c r="U800" i="8" s="1"/>
  <c r="T271" i="8"/>
  <c r="U271" i="8" s="1"/>
  <c r="T146" i="8"/>
  <c r="U146" i="8" s="1"/>
  <c r="T6" i="8"/>
  <c r="U6" i="8" s="1"/>
  <c r="T246" i="8"/>
  <c r="U246" i="8" s="1"/>
  <c r="T286" i="8"/>
  <c r="U286" i="8" s="1"/>
  <c r="T210" i="8"/>
  <c r="U210" i="8" s="1"/>
  <c r="T669" i="8"/>
  <c r="U669" i="8" s="1"/>
  <c r="T706" i="8"/>
  <c r="U706" i="8" s="1"/>
  <c r="T229" i="8"/>
  <c r="U229" i="8" s="1"/>
  <c r="T655" i="8"/>
  <c r="U655" i="8" s="1"/>
  <c r="T99" i="8"/>
  <c r="U99" i="8" s="1"/>
  <c r="T23" i="8"/>
  <c r="U23" i="8" s="1"/>
  <c r="T128" i="8"/>
  <c r="U128" i="8" s="1"/>
  <c r="O114" i="1"/>
  <c r="F114" i="1"/>
  <c r="O111" i="1"/>
  <c r="F111" i="1"/>
  <c r="O108" i="1"/>
  <c r="F108" i="1"/>
  <c r="O105" i="1"/>
  <c r="F105" i="1"/>
  <c r="O102" i="1"/>
  <c r="O99" i="1"/>
  <c r="F99" i="1"/>
  <c r="H2" i="1"/>
  <c r="V563" i="8"/>
  <c r="V369" i="8"/>
  <c r="V320" i="8"/>
  <c r="V757" i="8"/>
  <c r="V332" i="8"/>
  <c r="V762" i="8"/>
  <c r="V490" i="8"/>
  <c r="V339" i="8"/>
  <c r="V488" i="8"/>
  <c r="V602" i="8"/>
  <c r="V642" i="8"/>
  <c r="V687" i="8"/>
  <c r="V447" i="8"/>
  <c r="V653" i="8"/>
  <c r="V102" i="8"/>
  <c r="V536" i="8"/>
  <c r="V43" i="8"/>
  <c r="V36" i="8"/>
  <c r="V755" i="8"/>
  <c r="V135" i="8"/>
  <c r="V378" i="8"/>
  <c r="V482" i="8"/>
  <c r="V756" i="8"/>
  <c r="V96" i="8"/>
  <c r="V384" i="8"/>
  <c r="V569" i="8"/>
  <c r="V301" i="8"/>
  <c r="V734" i="8"/>
  <c r="V142" i="8"/>
  <c r="V266" i="8"/>
  <c r="V725" i="8"/>
  <c r="V470" i="8"/>
  <c r="V638" i="8"/>
  <c r="V499" i="8"/>
  <c r="V805" i="8"/>
  <c r="V792" i="8"/>
  <c r="V380" i="8"/>
  <c r="V255" i="8"/>
  <c r="V630" i="8"/>
  <c r="V161" i="8"/>
  <c r="V58" i="8"/>
  <c r="V620" i="8"/>
  <c r="V510" i="8"/>
  <c r="V304" i="8"/>
  <c r="V518" i="8"/>
  <c r="V646" i="8"/>
  <c r="V739" i="8"/>
  <c r="V69" i="8"/>
  <c r="V105" i="8"/>
  <c r="V754" i="8"/>
  <c r="V502" i="8"/>
  <c r="V662" i="8"/>
  <c r="V127" i="8"/>
  <c r="V343" i="8"/>
  <c r="V586" i="8"/>
  <c r="V291" i="8"/>
  <c r="V46" i="8"/>
  <c r="V717" i="8"/>
  <c r="V414" i="8"/>
  <c r="V315" i="8"/>
  <c r="V278" i="8"/>
  <c r="V589" i="8"/>
  <c r="V773" i="8"/>
  <c r="V424" i="8"/>
  <c r="V552" i="8"/>
  <c r="V789" i="8"/>
  <c r="V464" i="8"/>
  <c r="V186" i="8"/>
  <c r="V692" i="8"/>
  <c r="V503" i="8"/>
  <c r="V581" i="8"/>
  <c r="V27" i="8"/>
  <c r="V615" i="8"/>
  <c r="V289" i="8"/>
  <c r="V517" i="8"/>
  <c r="V213" i="8"/>
  <c r="V131" i="8"/>
  <c r="V219" i="8"/>
  <c r="V97" i="8"/>
  <c r="V527" i="8"/>
  <c r="V479" i="8"/>
  <c r="V637" i="8"/>
  <c r="V448" i="8"/>
  <c r="V701" i="8"/>
  <c r="V551" i="8"/>
  <c r="V512" i="8"/>
  <c r="V214" i="8"/>
  <c r="V682" i="8"/>
  <c r="V570" i="8"/>
  <c r="V770" i="8"/>
  <c r="V814" i="8"/>
  <c r="V466" i="8"/>
  <c r="V108" i="8"/>
  <c r="V741" i="8"/>
  <c r="V48" i="8"/>
  <c r="V122" i="8"/>
  <c r="V508" i="8"/>
  <c r="V388" i="8"/>
  <c r="V177" i="8"/>
  <c r="V719" i="8"/>
  <c r="V350" i="8"/>
  <c r="V267" i="8"/>
  <c r="V799" i="8"/>
  <c r="V221" i="8"/>
  <c r="V743" i="8"/>
  <c r="V393" i="8"/>
  <c r="V598" i="8"/>
  <c r="V752" i="8"/>
  <c r="V87" i="8"/>
  <c r="V29" i="8"/>
  <c r="V149" i="8"/>
  <c r="V781" i="8"/>
  <c r="V242" i="8"/>
  <c r="V112" i="8"/>
  <c r="V530" i="8"/>
  <c r="V775" i="8"/>
  <c r="V170" i="8"/>
  <c r="V120" i="8"/>
  <c r="V790" i="8"/>
  <c r="V165" i="8"/>
  <c r="V815" i="8"/>
  <c r="V647" i="8"/>
  <c r="V629" i="8"/>
  <c r="V250" i="8"/>
  <c r="V11" i="8"/>
  <c r="V272" i="8"/>
  <c r="V803" i="8"/>
  <c r="V189" i="8"/>
  <c r="V423" i="8"/>
  <c r="V20" i="8"/>
  <c r="V260" i="8"/>
  <c r="V270" i="8"/>
  <c r="V290" i="8"/>
  <c r="V759" i="8"/>
  <c r="V694" i="8"/>
  <c r="V264" i="8"/>
  <c r="V675" i="8"/>
  <c r="V341" i="8"/>
  <c r="V492" i="8"/>
  <c r="V116" i="8"/>
  <c r="V85" i="8"/>
  <c r="V62" i="8"/>
  <c r="V575" i="8"/>
  <c r="V651" i="8"/>
  <c r="V203" i="8"/>
  <c r="V331" i="8"/>
  <c r="V542" i="8"/>
  <c r="V368" i="8"/>
  <c r="V321" i="8"/>
  <c r="V35" i="8"/>
  <c r="V405" i="8"/>
  <c r="V702" i="8"/>
  <c r="V658" i="8"/>
  <c r="V375" i="8"/>
  <c r="V727" i="8"/>
  <c r="V540" i="8"/>
  <c r="V507" i="8"/>
  <c r="V123" i="8"/>
  <c r="V179" i="8"/>
  <c r="V194" i="8"/>
  <c r="V400" i="8"/>
  <c r="V623" i="8"/>
  <c r="V801" i="8"/>
  <c r="V611" i="8"/>
  <c r="V44" i="8"/>
  <c r="V121" i="8"/>
  <c r="V236" i="8"/>
  <c r="V811" i="8"/>
  <c r="V335" i="8"/>
  <c r="V178" i="8"/>
  <c r="V601" i="8"/>
  <c r="V345" i="8"/>
  <c r="V100" i="8"/>
  <c r="V605" i="8"/>
  <c r="V300" i="8"/>
  <c r="V313" i="8"/>
  <c r="V316" i="8"/>
  <c r="V748" i="8"/>
  <c r="V159" i="8"/>
  <c r="V205" i="8"/>
  <c r="V80" i="8"/>
  <c r="V580" i="8"/>
  <c r="V141" i="8"/>
  <c r="V560" i="8"/>
  <c r="V302" i="8"/>
  <c r="V429" i="8"/>
  <c r="V277" i="8"/>
  <c r="V371" i="8"/>
  <c r="V4" i="8"/>
  <c r="V729" i="8"/>
  <c r="V395" i="8"/>
  <c r="V64" i="8"/>
  <c r="V317" i="8"/>
  <c r="V49" i="8"/>
  <c r="V760" i="8"/>
  <c r="V90" i="8"/>
  <c r="V401" i="8"/>
  <c r="V93" i="8"/>
  <c r="V119" i="8"/>
  <c r="V582" i="8"/>
  <c r="V413" i="8"/>
  <c r="V496" i="8"/>
  <c r="V626" i="8"/>
  <c r="V6" i="8"/>
  <c r="V669" i="8"/>
  <c r="V99" i="8"/>
  <c r="V355" i="8"/>
  <c r="V31" i="8"/>
  <c r="V416" i="8"/>
  <c r="V417" i="8"/>
  <c r="V271" i="8"/>
  <c r="V128" i="8"/>
  <c r="V566" i="8"/>
  <c r="V431" i="8"/>
  <c r="V377" i="8"/>
  <c r="V737" i="8"/>
  <c r="V498" i="8"/>
  <c r="V526" i="8"/>
  <c r="V668" i="8"/>
  <c r="V543" i="8"/>
  <c r="V451" i="8"/>
  <c r="V732" i="8"/>
  <c r="V318" i="8"/>
  <c r="V70" i="8"/>
  <c r="V88" i="8"/>
  <c r="V825" i="8"/>
  <c r="V392" i="8"/>
  <c r="V707" i="8"/>
  <c r="V217" i="8"/>
  <c r="V435" i="8"/>
  <c r="V438" i="8"/>
  <c r="V349" i="8"/>
  <c r="V243" i="8"/>
  <c r="V359" i="8"/>
  <c r="V533" i="8"/>
  <c r="V674" i="8"/>
  <c r="V541" i="8"/>
  <c r="V254" i="8"/>
  <c r="V124" i="8"/>
  <c r="V733" i="8"/>
  <c r="V225" i="8"/>
  <c r="V654" i="8"/>
  <c r="V72" i="8"/>
  <c r="V780" i="8"/>
  <c r="V176" i="8"/>
  <c r="V33" i="8"/>
  <c r="V468" i="8"/>
  <c r="V592" i="8"/>
  <c r="V59" i="8"/>
  <c r="V65" i="8"/>
  <c r="V703" i="8"/>
  <c r="V240" i="8"/>
  <c r="V774" i="8"/>
  <c r="V487" i="8"/>
  <c r="V619" i="8"/>
  <c r="V461" i="8"/>
  <c r="V432" i="8"/>
  <c r="V521" i="8"/>
  <c r="V786" i="8"/>
  <c r="V795" i="8"/>
  <c r="V513" i="8"/>
  <c r="V114" i="8"/>
  <c r="V477" i="8"/>
  <c r="V387" i="8"/>
  <c r="V150" i="8"/>
  <c r="V83" i="8"/>
  <c r="V92" i="8"/>
  <c r="V489" i="8"/>
  <c r="V262" i="8"/>
  <c r="V303" i="8"/>
  <c r="V32" i="8"/>
  <c r="V60" i="8"/>
  <c r="V63" i="8"/>
  <c r="V561" i="8"/>
  <c r="V782" i="8"/>
  <c r="V443" i="8"/>
  <c r="V822" i="8"/>
  <c r="V709" i="8"/>
  <c r="V457" i="8"/>
  <c r="V383" i="8"/>
  <c r="V485" i="8"/>
  <c r="V491" i="8"/>
  <c r="V337" i="8"/>
  <c r="V334" i="8"/>
  <c r="V613" i="8"/>
  <c r="V158" i="8"/>
  <c r="V385" i="8"/>
  <c r="V644" i="8"/>
  <c r="V389" i="8"/>
  <c r="V528" i="8"/>
  <c r="V483" i="8"/>
  <c r="V731" i="8"/>
  <c r="V211" i="8"/>
  <c r="V557" i="8"/>
  <c r="V418" i="8"/>
  <c r="V129" i="8"/>
  <c r="V667" i="8"/>
  <c r="V409" i="8"/>
  <c r="V190" i="8"/>
  <c r="V505" i="8"/>
  <c r="V685" i="8"/>
  <c r="V386" i="8"/>
  <c r="V459" i="8"/>
  <c r="V366" i="8"/>
  <c r="V583" i="8"/>
  <c r="V624" i="8"/>
  <c r="V597" i="8"/>
  <c r="V117" i="8"/>
  <c r="V742" i="8"/>
  <c r="V442" i="8"/>
  <c r="V650" i="8"/>
  <c r="V397" i="8"/>
  <c r="V376" i="8"/>
  <c r="V111" i="8"/>
  <c r="V617" i="8"/>
  <c r="V77" i="8"/>
  <c r="V113" i="8"/>
  <c r="V603" i="8"/>
  <c r="V547" i="8"/>
  <c r="V778" i="8"/>
  <c r="V524" i="8"/>
  <c r="V168" i="8"/>
  <c r="V5" i="8"/>
  <c r="V280" i="8"/>
  <c r="V306" i="8"/>
  <c r="V633" i="8"/>
  <c r="V144" i="8"/>
  <c r="V382" i="8"/>
  <c r="V137" i="8"/>
  <c r="V718" i="8"/>
  <c r="V294" i="8"/>
  <c r="V312" i="8"/>
  <c r="V139" i="8"/>
  <c r="V233" i="8"/>
  <c r="V670" i="8"/>
  <c r="V576" i="8"/>
  <c r="V565" i="8"/>
  <c r="V351" i="8"/>
  <c r="V344" i="8"/>
  <c r="V173" i="8"/>
  <c r="V402" i="8"/>
  <c r="V155" i="8"/>
  <c r="V68" i="8"/>
  <c r="V78" i="8"/>
  <c r="V9" i="8"/>
  <c r="V56" i="8"/>
  <c r="V145" i="8"/>
  <c r="V826" i="8"/>
  <c r="V661" i="8"/>
  <c r="V30" i="8"/>
  <c r="V115" i="8"/>
  <c r="V26" i="8"/>
  <c r="V288" i="8"/>
  <c r="V676" i="8"/>
  <c r="V185" i="8"/>
  <c r="V89" i="8"/>
  <c r="V699" i="8"/>
  <c r="V353" i="8"/>
  <c r="V439" i="8"/>
  <c r="V101" i="8"/>
  <c r="V816" i="8"/>
  <c r="V796" i="8"/>
  <c r="V787" i="8"/>
  <c r="V590" i="8"/>
  <c r="V310" i="8"/>
  <c r="V274" i="8"/>
  <c r="V239" i="8"/>
  <c r="V749" i="8"/>
  <c r="V74" i="8"/>
  <c r="V196" i="8"/>
  <c r="V232" i="8"/>
  <c r="V109" i="8"/>
  <c r="V599" i="8"/>
  <c r="V664" i="8"/>
  <c r="V446" i="8"/>
  <c r="V553" i="8"/>
  <c r="V821" i="8"/>
  <c r="V636" i="8"/>
  <c r="V474" i="8"/>
  <c r="V39" i="8"/>
  <c r="V327" i="8"/>
  <c r="V364" i="8"/>
  <c r="V523" i="8"/>
  <c r="V571" i="8"/>
  <c r="V325" i="8"/>
  <c r="V721" i="8"/>
  <c r="V788" i="8"/>
  <c r="V555" i="8"/>
  <c r="V263" i="8"/>
  <c r="V340" i="8"/>
  <c r="V352" i="8"/>
  <c r="V784" i="8"/>
  <c r="V91" i="8"/>
  <c r="V798" i="8"/>
  <c r="V574" i="8"/>
  <c r="V258" i="8"/>
  <c r="V608" i="8"/>
  <c r="V678" i="8"/>
  <c r="V42" i="8"/>
  <c r="V293" i="8"/>
  <c r="V37" i="8"/>
  <c r="V57" i="8"/>
  <c r="V314" i="8"/>
  <c r="V67" i="8"/>
  <c r="V412" i="8"/>
  <c r="V13" i="8"/>
  <c r="V226" i="8"/>
  <c r="V379" i="8"/>
  <c r="V10" i="8"/>
  <c r="V106" i="8"/>
  <c r="V767" i="8"/>
  <c r="V249" i="8"/>
  <c r="V594" i="8"/>
  <c r="V705" i="8"/>
  <c r="V800" i="8"/>
  <c r="V246" i="8"/>
  <c r="V706" i="8"/>
  <c r="V23" i="8"/>
  <c r="V81" i="8"/>
  <c r="V307" i="8"/>
  <c r="V76" i="8"/>
  <c r="V708" i="8"/>
  <c r="V229" i="8"/>
  <c r="V480" i="8"/>
  <c r="V17" i="8"/>
  <c r="V98" i="8"/>
  <c r="V777" i="8"/>
  <c r="V691" i="8"/>
  <c r="V625" i="8"/>
  <c r="V326" i="8"/>
  <c r="V308" i="8"/>
  <c r="V192" i="8"/>
  <c r="V672" i="8"/>
  <c r="V766" i="8"/>
  <c r="V191" i="8"/>
  <c r="V688" i="8"/>
  <c r="V12" i="8"/>
  <c r="V506" i="8"/>
  <c r="V568" i="8"/>
  <c r="V181" i="8"/>
  <c r="V612" i="8"/>
  <c r="V791" i="8"/>
  <c r="V452" i="8"/>
  <c r="V736" i="8"/>
  <c r="V16" i="8"/>
  <c r="V593" i="8"/>
  <c r="V817" i="8"/>
  <c r="V806" i="8"/>
  <c r="V47" i="8"/>
  <c r="V779" i="8"/>
  <c r="V257" i="8"/>
  <c r="V640" i="8"/>
  <c r="V309" i="8"/>
  <c r="V373" i="8"/>
  <c r="V408" i="8"/>
  <c r="V450" i="8"/>
  <c r="V618" i="8"/>
  <c r="V635" i="8"/>
  <c r="V55" i="8"/>
  <c r="V714" i="8"/>
  <c r="V610" i="8"/>
  <c r="V138" i="8"/>
  <c r="V163" i="8"/>
  <c r="V19" i="8"/>
  <c r="V627" i="8"/>
  <c r="V256" i="8"/>
  <c r="V716" i="8"/>
  <c r="V188" i="8"/>
  <c r="V804" i="8"/>
  <c r="V287" i="8"/>
  <c r="V730" i="8"/>
  <c r="V209" i="8"/>
  <c r="V469" i="8"/>
  <c r="V616" i="8"/>
  <c r="V227" i="8"/>
  <c r="V259" i="8"/>
  <c r="V8" i="8"/>
  <c r="V338" i="8"/>
  <c r="V354" i="8"/>
  <c r="V538" i="8"/>
  <c r="V253" i="8"/>
  <c r="V609" i="8"/>
  <c r="V182" i="8"/>
  <c r="V73" i="8"/>
  <c r="V494" i="8"/>
  <c r="V187" i="8"/>
  <c r="V180" i="8"/>
  <c r="V330" i="8"/>
  <c r="V140" i="8"/>
  <c r="V516" i="8"/>
  <c r="V745" i="8"/>
  <c r="V534" i="8"/>
  <c r="V697" i="8"/>
  <c r="V684" i="8"/>
  <c r="V460" i="8"/>
  <c r="V537" i="8"/>
  <c r="V252" i="8"/>
  <c r="V125" i="8"/>
  <c r="V794" i="8"/>
  <c r="V550" i="8"/>
  <c r="V238" i="8"/>
  <c r="V753" i="8"/>
  <c r="V362" i="8"/>
  <c r="V374" i="8"/>
  <c r="V156" i="8"/>
  <c r="V525" i="8"/>
  <c r="V656" i="8"/>
  <c r="V148" i="8"/>
  <c r="V471" i="8"/>
  <c r="V772" i="8"/>
  <c r="V820" i="8"/>
  <c r="V183" i="8"/>
  <c r="V776" i="8"/>
  <c r="V136" i="8"/>
  <c r="V679" i="8"/>
  <c r="V38" i="8"/>
  <c r="V361" i="8"/>
  <c r="V500" i="8"/>
  <c r="V501" i="8"/>
  <c r="V21" i="8"/>
  <c r="V604" i="8"/>
  <c r="V396" i="8"/>
  <c r="V645" i="8"/>
  <c r="V50" i="8"/>
  <c r="V296" i="8"/>
  <c r="V160" i="8"/>
  <c r="V711" i="8"/>
  <c r="V248" i="8"/>
  <c r="V218" i="8"/>
  <c r="V677" i="8"/>
  <c r="V545" i="8"/>
  <c r="V365" i="8"/>
  <c r="V696" i="8"/>
  <c r="V813" i="8"/>
  <c r="V558" i="8"/>
  <c r="V421" i="8"/>
  <c r="V164" i="8"/>
  <c r="V559" i="8"/>
  <c r="V28" i="8"/>
  <c r="V206" i="8"/>
  <c r="V328" i="8"/>
  <c r="V199" i="8"/>
  <c r="V747" i="8"/>
  <c r="V222" i="8"/>
  <c r="V154" i="8"/>
  <c r="V484" i="8"/>
  <c r="V22" i="8"/>
  <c r="V216" i="8"/>
  <c r="V66" i="8"/>
  <c r="V175" i="8"/>
  <c r="V425" i="8"/>
  <c r="V663" i="8"/>
  <c r="V118" i="8"/>
  <c r="V522" i="8"/>
  <c r="V641" i="8"/>
  <c r="V588" i="8"/>
  <c r="V514" i="8"/>
  <c r="V342" i="8"/>
  <c r="V761" i="8"/>
  <c r="V531" i="8"/>
  <c r="V728" i="8"/>
  <c r="V410" i="8"/>
  <c r="V808" i="8"/>
  <c r="V473" i="8"/>
  <c r="V539" i="8"/>
  <c r="V740" i="8"/>
  <c r="V548" i="8"/>
  <c r="V403" i="8"/>
  <c r="V231" i="8"/>
  <c r="V680" i="8"/>
  <c r="V14" i="8"/>
  <c r="V785" i="8"/>
  <c r="V519" i="8"/>
  <c r="V659" i="8"/>
  <c r="V515" i="8"/>
  <c r="V807" i="8"/>
  <c r="V720" i="8"/>
  <c r="V440" i="8"/>
  <c r="V282" i="8"/>
  <c r="V420" i="8"/>
  <c r="V419" i="8"/>
  <c r="V724" i="8"/>
  <c r="V478" i="8"/>
  <c r="V666" i="8"/>
  <c r="V281" i="8"/>
  <c r="V174" i="8"/>
  <c r="V584" i="8"/>
  <c r="V193" i="8"/>
  <c r="V535" i="8"/>
  <c r="V437" i="8"/>
  <c r="V390" i="8"/>
  <c r="V673" i="8"/>
  <c r="V333" i="8"/>
  <c r="V577" i="8"/>
  <c r="V284" i="8"/>
  <c r="V285" i="8"/>
  <c r="V455" i="8"/>
  <c r="V151" i="8"/>
  <c r="V532" i="8"/>
  <c r="V596" i="8"/>
  <c r="V215" i="8"/>
  <c r="V279" i="8"/>
  <c r="V497" i="8"/>
  <c r="V71" i="8"/>
  <c r="V273" i="8"/>
  <c r="V143" i="8"/>
  <c r="V726" i="8"/>
  <c r="V230" i="8"/>
  <c r="V797" i="8"/>
  <c r="V704" i="8"/>
  <c r="V764" i="8"/>
  <c r="V648" i="8"/>
  <c r="V269" i="8"/>
  <c r="V579" i="8"/>
  <c r="V406" i="8"/>
  <c r="V723" i="8"/>
  <c r="V639" i="8"/>
  <c r="V286" i="8"/>
  <c r="V436" i="8"/>
  <c r="V462" i="8"/>
  <c r="V329" i="8"/>
  <c r="V572" i="8"/>
  <c r="V166" i="8"/>
  <c r="V546" i="8"/>
  <c r="V689" i="8"/>
  <c r="V207" i="8"/>
  <c r="V710" i="8"/>
  <c r="V358" i="8"/>
  <c r="V323" i="8"/>
  <c r="V394" i="8"/>
  <c r="V819" i="8"/>
  <c r="V167" i="8"/>
  <c r="V411" i="8"/>
  <c r="V458" i="8"/>
  <c r="V573" i="8"/>
  <c r="V456" i="8"/>
  <c r="V671" i="8"/>
  <c r="V735" i="8"/>
  <c r="V147" i="8"/>
  <c r="V86" i="8"/>
  <c r="V336" i="8"/>
  <c r="V426" i="8"/>
  <c r="V130" i="8"/>
  <c r="V631" i="8"/>
  <c r="V722" i="8"/>
  <c r="V372" i="8"/>
  <c r="V202" i="8"/>
  <c r="V104" i="8"/>
  <c r="V347" i="8"/>
  <c r="V700" i="8"/>
  <c r="V622" i="8"/>
  <c r="V132" i="8"/>
  <c r="V220" i="8"/>
  <c r="V607" i="8"/>
  <c r="V434" i="8"/>
  <c r="V283" i="8"/>
  <c r="V511" i="8"/>
  <c r="V428" i="8"/>
  <c r="V79" i="8"/>
  <c r="V40" i="8"/>
  <c r="V212" i="8"/>
  <c r="V399" i="8"/>
  <c r="V783" i="8"/>
  <c r="V695" i="8"/>
  <c r="V133" i="8"/>
  <c r="V404" i="8"/>
  <c r="V509" i="8"/>
  <c r="V247" i="8"/>
  <c r="V275" i="8"/>
  <c r="V45" i="8"/>
  <c r="V360" i="8"/>
  <c r="V475" i="8"/>
  <c r="V54" i="8"/>
  <c r="V244" i="8"/>
  <c r="V18" i="8"/>
  <c r="V504" i="8"/>
  <c r="V812" i="8"/>
  <c r="V746" i="8"/>
  <c r="V292" i="8"/>
  <c r="V245" i="8"/>
  <c r="V41" i="8"/>
  <c r="V655" i="8"/>
  <c r="V600" i="8"/>
  <c r="V481" i="8"/>
  <c r="V445" i="8"/>
  <c r="V744" i="8"/>
  <c r="V712" i="8"/>
  <c r="V750" i="8"/>
  <c r="V261" i="8"/>
  <c r="V441" i="8"/>
  <c r="V585" i="8"/>
  <c r="V433" i="8"/>
  <c r="V554" i="8"/>
  <c r="V407" i="8"/>
  <c r="V198" i="8"/>
  <c r="V591" i="8"/>
  <c r="V465" i="8"/>
  <c r="V476" i="8"/>
  <c r="V564" i="8"/>
  <c r="V660" i="8"/>
  <c r="V25" i="8"/>
  <c r="V587" i="8"/>
  <c r="V529" i="8"/>
  <c r="V305" i="8"/>
  <c r="V713" i="8"/>
  <c r="V82" i="8"/>
  <c r="V751" i="8"/>
  <c r="V363" i="8"/>
  <c r="V370" i="8"/>
  <c r="V544" i="8"/>
  <c r="V295" i="8"/>
  <c r="V95" i="8"/>
  <c r="V356" i="8"/>
  <c r="V367" i="8"/>
  <c r="V634" i="8"/>
  <c r="V802" i="8"/>
  <c r="V51" i="8"/>
  <c r="V171" i="8"/>
  <c r="V152" i="8"/>
  <c r="V606" i="8"/>
  <c r="V84" i="8"/>
  <c r="V621" i="8"/>
  <c r="V472" i="8"/>
  <c r="V769" i="8"/>
  <c r="V184" i="8"/>
  <c r="V172" i="8"/>
  <c r="V276" i="8"/>
  <c r="V324" i="8"/>
  <c r="V157" i="8"/>
  <c r="V698" i="8"/>
  <c r="V449" i="8"/>
  <c r="V195" i="8"/>
  <c r="V652" i="8"/>
  <c r="V251" i="8"/>
  <c r="V453" i="8"/>
  <c r="V34" i="8"/>
  <c r="V771" i="8"/>
  <c r="V427" i="8"/>
  <c r="V738" i="8"/>
  <c r="V824" i="8"/>
  <c r="V683" i="8"/>
  <c r="V169" i="8"/>
  <c r="V614" i="8"/>
  <c r="V103" i="8"/>
  <c r="V391" i="8"/>
  <c r="V134" i="8"/>
  <c r="V715" i="8"/>
  <c r="V809" i="8"/>
  <c r="V126" i="8"/>
  <c r="V810" i="8"/>
  <c r="V298" i="8"/>
  <c r="V162" i="8"/>
  <c r="V444" i="8"/>
  <c r="V595" i="8"/>
  <c r="V153" i="8"/>
  <c r="V319" i="8"/>
  <c r="V665" i="8"/>
  <c r="V562" i="8"/>
  <c r="V398" i="8"/>
  <c r="V94" i="8"/>
  <c r="V61" i="8"/>
  <c r="V197" i="8"/>
  <c r="V493" i="8"/>
  <c r="V765" i="8"/>
  <c r="V210" i="8"/>
  <c r="V578" i="8"/>
  <c r="V818" i="8"/>
  <c r="V107" i="8"/>
  <c r="V52" i="8"/>
  <c r="V15" i="8"/>
  <c r="V311" i="8"/>
  <c r="V75" i="8"/>
  <c r="V758" i="8"/>
  <c r="V53" i="8"/>
  <c r="V268" i="8"/>
  <c r="V467" i="8"/>
  <c r="V690" i="8"/>
  <c r="V430" i="8"/>
  <c r="V381" i="8"/>
  <c r="V110" i="8"/>
  <c r="V204" i="8"/>
  <c r="V763" i="8"/>
  <c r="V520" i="8"/>
  <c r="V632" i="8"/>
  <c r="V686" i="8"/>
  <c r="V495" i="8"/>
  <c r="V657" i="8"/>
  <c r="V299" i="8"/>
  <c r="V415" i="8"/>
  <c r="V681" i="8"/>
  <c r="V241" i="8"/>
  <c r="V823" i="8"/>
  <c r="V348" i="8"/>
  <c r="V549" i="8"/>
  <c r="V346" i="8"/>
  <c r="V322" i="8"/>
  <c r="V643" i="8"/>
  <c r="V223" i="8"/>
  <c r="V422" i="8"/>
  <c r="V567" i="8"/>
  <c r="V24" i="8"/>
  <c r="V768" i="8"/>
  <c r="V200" i="8"/>
  <c r="V463" i="8"/>
  <c r="V556" i="8"/>
  <c r="V208" i="8"/>
  <c r="V649" i="8"/>
  <c r="V628" i="8"/>
  <c r="V693" i="8"/>
  <c r="V237" i="8"/>
  <c r="V235" i="8"/>
  <c r="V454" i="8"/>
  <c r="V357" i="8"/>
  <c r="V224" i="8"/>
  <c r="V793" i="8"/>
  <c r="V486" i="8"/>
  <c r="V265" i="8"/>
  <c r="V234" i="8"/>
  <c r="V201" i="8"/>
  <c r="V228" i="8"/>
  <c r="V297" i="8"/>
  <c r="V146" i="8"/>
  <c r="W146" i="8" l="1"/>
  <c r="W297" i="8"/>
  <c r="W228" i="8"/>
  <c r="W201" i="8"/>
  <c r="W234" i="8"/>
  <c r="W265" i="8"/>
  <c r="W486" i="8"/>
  <c r="W793" i="8"/>
  <c r="W224" i="8"/>
  <c r="W357" i="8"/>
  <c r="W454" i="8"/>
  <c r="W235" i="8"/>
  <c r="W237" i="8"/>
  <c r="W693" i="8"/>
  <c r="W628" i="8"/>
  <c r="W649" i="8"/>
  <c r="W208" i="8"/>
  <c r="W556" i="8"/>
  <c r="W463" i="8"/>
  <c r="W200" i="8"/>
  <c r="W768" i="8"/>
  <c r="W567" i="8"/>
  <c r="W422" i="8"/>
  <c r="W223" i="8"/>
  <c r="W643" i="8"/>
  <c r="W322" i="8"/>
  <c r="W346" i="8"/>
  <c r="W549" i="8"/>
  <c r="W348" i="8"/>
  <c r="W823" i="8"/>
  <c r="W241" i="8"/>
  <c r="W681" i="8"/>
  <c r="W415" i="8"/>
  <c r="W299" i="8"/>
  <c r="W657" i="8"/>
  <c r="W495" i="8"/>
  <c r="W686" i="8"/>
  <c r="W632" i="8"/>
  <c r="W520" i="8"/>
  <c r="W763" i="8"/>
  <c r="W204" i="8"/>
  <c r="W110" i="8"/>
  <c r="W381" i="8"/>
  <c r="W430" i="8"/>
  <c r="W690" i="8"/>
  <c r="W467" i="8"/>
  <c r="W268" i="8"/>
  <c r="W758" i="8"/>
  <c r="W75" i="8"/>
  <c r="W311" i="8"/>
  <c r="W107" i="8"/>
  <c r="W818" i="8"/>
  <c r="W578" i="8"/>
  <c r="W210" i="8"/>
  <c r="W765" i="8"/>
  <c r="W493" i="8"/>
  <c r="W197" i="8"/>
  <c r="W94" i="8"/>
  <c r="W398" i="8"/>
  <c r="W562" i="8"/>
  <c r="W665" i="8"/>
  <c r="W319" i="8"/>
  <c r="W153" i="8"/>
  <c r="W595" i="8"/>
  <c r="W444" i="8"/>
  <c r="W162" i="8"/>
  <c r="W298" i="8"/>
  <c r="W810" i="8"/>
  <c r="W126" i="8"/>
  <c r="W809" i="8"/>
  <c r="W715" i="8"/>
  <c r="W134" i="8"/>
  <c r="W391" i="8"/>
  <c r="W103" i="8"/>
  <c r="W614" i="8"/>
  <c r="W169" i="8"/>
  <c r="W683" i="8"/>
  <c r="W824" i="8"/>
  <c r="W738" i="8"/>
  <c r="W427" i="8"/>
  <c r="W771" i="8"/>
  <c r="W453" i="8"/>
  <c r="W251" i="8"/>
  <c r="W652" i="8"/>
  <c r="W195" i="8"/>
  <c r="W449" i="8"/>
  <c r="W698" i="8"/>
  <c r="W157" i="8"/>
  <c r="W324" i="8"/>
  <c r="W276" i="8"/>
  <c r="W172" i="8"/>
  <c r="W184" i="8"/>
  <c r="W769" i="8"/>
  <c r="W472" i="8"/>
  <c r="W621" i="8"/>
  <c r="W84" i="8"/>
  <c r="W606" i="8"/>
  <c r="W152" i="8"/>
  <c r="W171" i="8"/>
  <c r="W802" i="8"/>
  <c r="W634" i="8"/>
  <c r="W367" i="8"/>
  <c r="W356" i="8"/>
  <c r="W95" i="8"/>
  <c r="W295" i="8"/>
  <c r="W544" i="8"/>
  <c r="W370" i="8"/>
  <c r="W363" i="8"/>
  <c r="W751" i="8"/>
  <c r="W82" i="8"/>
  <c r="W713" i="8"/>
  <c r="W305" i="8"/>
  <c r="W529" i="8"/>
  <c r="W587" i="8"/>
  <c r="W660" i="8"/>
  <c r="W564" i="8"/>
  <c r="W476" i="8"/>
  <c r="W465" i="8"/>
  <c r="W591" i="8"/>
  <c r="W198" i="8"/>
  <c r="W407" i="8"/>
  <c r="W554" i="8"/>
  <c r="W433" i="8"/>
  <c r="W585" i="8"/>
  <c r="W441" i="8"/>
  <c r="W261" i="8"/>
  <c r="W750" i="8"/>
  <c r="W712" i="8"/>
  <c r="W744" i="8"/>
  <c r="W445" i="8"/>
  <c r="W481" i="8"/>
  <c r="W600" i="8"/>
  <c r="W655" i="8"/>
  <c r="W245" i="8"/>
  <c r="W292" i="8"/>
  <c r="W746" i="8"/>
  <c r="W812" i="8"/>
  <c r="W504" i="8"/>
  <c r="W244" i="8"/>
  <c r="W475" i="8"/>
  <c r="W360" i="8"/>
  <c r="W275" i="8"/>
  <c r="W247" i="8"/>
  <c r="W509" i="8"/>
  <c r="W404" i="8"/>
  <c r="W133" i="8"/>
  <c r="W695" i="8"/>
  <c r="W783" i="8"/>
  <c r="W399" i="8"/>
  <c r="W212" i="8"/>
  <c r="W79" i="8"/>
  <c r="W428" i="8"/>
  <c r="W511" i="8"/>
  <c r="W283" i="8"/>
  <c r="W434" i="8"/>
  <c r="W607" i="8"/>
  <c r="W220" i="8"/>
  <c r="W132" i="8"/>
  <c r="W622" i="8"/>
  <c r="W700" i="8"/>
  <c r="W347" i="8"/>
  <c r="W104" i="8"/>
  <c r="W202" i="8"/>
  <c r="W372" i="8"/>
  <c r="W722" i="8"/>
  <c r="W631" i="8"/>
  <c r="W130" i="8"/>
  <c r="W426" i="8"/>
  <c r="W336" i="8"/>
  <c r="W86" i="8"/>
  <c r="W147" i="8"/>
  <c r="W735" i="8"/>
  <c r="W671" i="8"/>
  <c r="W456" i="8"/>
  <c r="W573" i="8"/>
  <c r="W458" i="8"/>
  <c r="W411" i="8"/>
  <c r="W167" i="8"/>
  <c r="W819" i="8"/>
  <c r="W394" i="8"/>
  <c r="W323" i="8"/>
  <c r="W358" i="8"/>
  <c r="W710" i="8"/>
  <c r="W207" i="8"/>
  <c r="W689" i="8"/>
  <c r="W546" i="8"/>
  <c r="W166" i="8"/>
  <c r="W572" i="8"/>
  <c r="W329" i="8"/>
  <c r="W462" i="8"/>
  <c r="W436" i="8"/>
  <c r="W286" i="8"/>
  <c r="W639" i="8"/>
  <c r="W723" i="8"/>
  <c r="W406" i="8"/>
  <c r="W579" i="8"/>
  <c r="W269" i="8"/>
  <c r="W648" i="8"/>
  <c r="W764" i="8"/>
  <c r="W704" i="8"/>
  <c r="W797" i="8"/>
  <c r="W230" i="8"/>
  <c r="W726" i="8"/>
  <c r="W143" i="8"/>
  <c r="W273" i="8"/>
  <c r="W71" i="8"/>
  <c r="W497" i="8"/>
  <c r="W279" i="8"/>
  <c r="W215" i="8"/>
  <c r="W596" i="8"/>
  <c r="W532" i="8"/>
  <c r="W151" i="8"/>
  <c r="W455" i="8"/>
  <c r="W285" i="8"/>
  <c r="W284" i="8"/>
  <c r="W577" i="8"/>
  <c r="W333" i="8"/>
  <c r="W673" i="8"/>
  <c r="W390" i="8"/>
  <c r="W437" i="8"/>
  <c r="W535" i="8"/>
  <c r="W193" i="8"/>
  <c r="W584" i="8"/>
  <c r="W174" i="8"/>
  <c r="W281" i="8"/>
  <c r="W666" i="8"/>
  <c r="W478" i="8"/>
  <c r="W724" i="8"/>
  <c r="W419" i="8"/>
  <c r="W420" i="8"/>
  <c r="W282" i="8"/>
  <c r="W440" i="8"/>
  <c r="W720" i="8"/>
  <c r="W807" i="8"/>
  <c r="W515" i="8"/>
  <c r="W659" i="8"/>
  <c r="W519" i="8"/>
  <c r="W785" i="8"/>
  <c r="W680" i="8"/>
  <c r="W231" i="8"/>
  <c r="W403" i="8"/>
  <c r="W548" i="8"/>
  <c r="W740" i="8"/>
  <c r="W539" i="8"/>
  <c r="W473" i="8"/>
  <c r="W808" i="8"/>
  <c r="W410" i="8"/>
  <c r="W728" i="8"/>
  <c r="W531" i="8"/>
  <c r="W761" i="8"/>
  <c r="W342" i="8"/>
  <c r="W514" i="8"/>
  <c r="W588" i="8"/>
  <c r="W641" i="8"/>
  <c r="W522" i="8"/>
  <c r="W118" i="8"/>
  <c r="W663" i="8"/>
  <c r="W425" i="8"/>
  <c r="W175" i="8"/>
  <c r="W66" i="8"/>
  <c r="W216" i="8"/>
  <c r="W484" i="8"/>
  <c r="W154" i="8"/>
  <c r="W222" i="8"/>
  <c r="W747" i="8"/>
  <c r="W199" i="8"/>
  <c r="W328" i="8"/>
  <c r="W206" i="8"/>
  <c r="W559" i="8"/>
  <c r="W164" i="8"/>
  <c r="W421" i="8"/>
  <c r="W558" i="8"/>
  <c r="W813" i="8"/>
  <c r="W696" i="8"/>
  <c r="W365" i="8"/>
  <c r="W545" i="8"/>
  <c r="W677" i="8"/>
  <c r="W218" i="8"/>
  <c r="W248" i="8"/>
  <c r="W711" i="8"/>
  <c r="W160" i="8"/>
  <c r="W296" i="8"/>
  <c r="W645" i="8"/>
  <c r="W396" i="8"/>
  <c r="W604" i="8"/>
  <c r="W501" i="8"/>
  <c r="W500" i="8"/>
  <c r="W361" i="8"/>
  <c r="W679" i="8"/>
  <c r="W136" i="8"/>
  <c r="W776" i="8"/>
  <c r="W183" i="8"/>
  <c r="W820" i="8"/>
  <c r="W772" i="8"/>
  <c r="W471" i="8"/>
  <c r="W148" i="8"/>
  <c r="W656" i="8"/>
  <c r="W525" i="8"/>
  <c r="W156" i="8"/>
  <c r="W374" i="8"/>
  <c r="W362" i="8"/>
  <c r="W753" i="8"/>
  <c r="W238" i="8"/>
  <c r="W550" i="8"/>
  <c r="W794" i="8"/>
  <c r="W125" i="8"/>
  <c r="W252" i="8"/>
  <c r="W537" i="8"/>
  <c r="W460" i="8"/>
  <c r="W684" i="8"/>
  <c r="W697" i="8"/>
  <c r="W534" i="8"/>
  <c r="W745" i="8"/>
  <c r="W516" i="8"/>
  <c r="W140" i="8"/>
  <c r="W330" i="8"/>
  <c r="W180" i="8"/>
  <c r="W187" i="8"/>
  <c r="W494" i="8"/>
  <c r="W73" i="8"/>
  <c r="W182" i="8"/>
  <c r="W609" i="8"/>
  <c r="W253" i="8"/>
  <c r="W538" i="8"/>
  <c r="W354" i="8"/>
  <c r="W338" i="8"/>
  <c r="W259" i="8"/>
  <c r="W227" i="8"/>
  <c r="W616" i="8"/>
  <c r="W469" i="8"/>
  <c r="W209" i="8"/>
  <c r="W730" i="8"/>
  <c r="W287" i="8"/>
  <c r="W804" i="8"/>
  <c r="W188" i="8"/>
  <c r="W716" i="8"/>
  <c r="W256" i="8"/>
  <c r="W627" i="8"/>
  <c r="W163" i="8"/>
  <c r="W138" i="8"/>
  <c r="W610" i="8"/>
  <c r="W714" i="8"/>
  <c r="W635" i="8"/>
  <c r="W618" i="8"/>
  <c r="W450" i="8"/>
  <c r="W408" i="8"/>
  <c r="W373" i="8"/>
  <c r="W309" i="8"/>
  <c r="W640" i="8"/>
  <c r="W257" i="8"/>
  <c r="W779" i="8"/>
  <c r="W806" i="8"/>
  <c r="W817" i="8"/>
  <c r="W593" i="8"/>
  <c r="W736" i="8"/>
  <c r="W452" i="8"/>
  <c r="W791" i="8"/>
  <c r="W612" i="8"/>
  <c r="W181" i="8"/>
  <c r="W568" i="8"/>
  <c r="W506" i="8"/>
  <c r="W688" i="8"/>
  <c r="W191" i="8"/>
  <c r="W766" i="8"/>
  <c r="W672" i="8"/>
  <c r="W192" i="8"/>
  <c r="W308" i="8"/>
  <c r="W326" i="8"/>
  <c r="W625" i="8"/>
  <c r="W691" i="8"/>
  <c r="W777" i="8"/>
  <c r="W98" i="8"/>
  <c r="W480" i="8"/>
  <c r="W229" i="8"/>
  <c r="W708" i="8"/>
  <c r="W76" i="8"/>
  <c r="W307" i="8"/>
  <c r="W81" i="8"/>
  <c r="W706" i="8"/>
  <c r="W246" i="8"/>
  <c r="W800" i="8"/>
  <c r="W705" i="8"/>
  <c r="W594" i="8"/>
  <c r="W249" i="8"/>
  <c r="W767" i="8"/>
  <c r="W106" i="8"/>
  <c r="W379" i="8"/>
  <c r="W226" i="8"/>
  <c r="W412" i="8"/>
  <c r="W67" i="8"/>
  <c r="W314" i="8"/>
  <c r="W293" i="8"/>
  <c r="W678" i="8"/>
  <c r="W608" i="8"/>
  <c r="W258" i="8"/>
  <c r="W574" i="8"/>
  <c r="W798" i="8"/>
  <c r="W91" i="8"/>
  <c r="W784" i="8"/>
  <c r="W352" i="8"/>
  <c r="W340" i="8"/>
  <c r="W263" i="8"/>
  <c r="W555" i="8"/>
  <c r="W788" i="8"/>
  <c r="W721" i="8"/>
  <c r="W325" i="8"/>
  <c r="W571" i="8"/>
  <c r="W523" i="8"/>
  <c r="W364" i="8"/>
  <c r="W327" i="8"/>
  <c r="W474" i="8"/>
  <c r="W636" i="8"/>
  <c r="W821" i="8"/>
  <c r="W553" i="8"/>
  <c r="W446" i="8"/>
  <c r="W664" i="8"/>
  <c r="W599" i="8"/>
  <c r="W109" i="8"/>
  <c r="W232" i="8"/>
  <c r="W196" i="8"/>
  <c r="W74" i="8"/>
  <c r="W749" i="8"/>
  <c r="W239" i="8"/>
  <c r="W274" i="8"/>
  <c r="W310" i="8"/>
  <c r="W590" i="8"/>
  <c r="W787" i="8"/>
  <c r="W796" i="8"/>
  <c r="W816" i="8"/>
  <c r="W101" i="8"/>
  <c r="W439" i="8"/>
  <c r="W353" i="8"/>
  <c r="W699" i="8"/>
  <c r="W89" i="8"/>
  <c r="W185" i="8"/>
  <c r="W676" i="8"/>
  <c r="W288" i="8"/>
  <c r="W115" i="8"/>
  <c r="W661" i="8"/>
  <c r="W826" i="8"/>
  <c r="W145" i="8"/>
  <c r="W78" i="8"/>
  <c r="W68" i="8"/>
  <c r="W155" i="8"/>
  <c r="W402" i="8"/>
  <c r="W173" i="8"/>
  <c r="W344" i="8"/>
  <c r="W351" i="8"/>
  <c r="W565" i="8"/>
  <c r="W576" i="8"/>
  <c r="W670" i="8"/>
  <c r="W233" i="8"/>
  <c r="W139" i="8"/>
  <c r="W312" i="8"/>
  <c r="W294" i="8"/>
  <c r="W718" i="8"/>
  <c r="W137" i="8"/>
  <c r="W382" i="8"/>
  <c r="W144" i="8"/>
  <c r="W633" i="8"/>
  <c r="W306" i="8"/>
  <c r="W280" i="8"/>
  <c r="W168" i="8"/>
  <c r="W524" i="8"/>
  <c r="W778" i="8"/>
  <c r="W547" i="8"/>
  <c r="W603" i="8"/>
  <c r="W113" i="8"/>
  <c r="W77" i="8"/>
  <c r="W617" i="8"/>
  <c r="W111" i="8"/>
  <c r="W376" i="8"/>
  <c r="W397" i="8"/>
  <c r="W650" i="8"/>
  <c r="W442" i="8"/>
  <c r="W742" i="8"/>
  <c r="W117" i="8"/>
  <c r="W597" i="8"/>
  <c r="W624" i="8"/>
  <c r="W583" i="8"/>
  <c r="W366" i="8"/>
  <c r="W459" i="8"/>
  <c r="W386" i="8"/>
  <c r="W685" i="8"/>
  <c r="W505" i="8"/>
  <c r="W190" i="8"/>
  <c r="W409" i="8"/>
  <c r="W667" i="8"/>
  <c r="W129" i="8"/>
  <c r="W418" i="8"/>
  <c r="W557" i="8"/>
  <c r="W211" i="8"/>
  <c r="W731" i="8"/>
  <c r="W483" i="8"/>
  <c r="W528" i="8"/>
  <c r="W389" i="8"/>
  <c r="W644" i="8"/>
  <c r="W385" i="8"/>
  <c r="W158" i="8"/>
  <c r="W613" i="8"/>
  <c r="W334" i="8"/>
  <c r="W337" i="8"/>
  <c r="W491" i="8"/>
  <c r="W485" i="8"/>
  <c r="W383" i="8"/>
  <c r="W457" i="8"/>
  <c r="W709" i="8"/>
  <c r="W822" i="8"/>
  <c r="W443" i="8"/>
  <c r="W782" i="8"/>
  <c r="W561" i="8"/>
  <c r="W63" i="8"/>
  <c r="W303" i="8"/>
  <c r="W262" i="8"/>
  <c r="W489" i="8"/>
  <c r="W92" i="8"/>
  <c r="W83" i="8"/>
  <c r="W150" i="8"/>
  <c r="W387" i="8"/>
  <c r="W477" i="8"/>
  <c r="W114" i="8"/>
  <c r="W513" i="8"/>
  <c r="W795" i="8"/>
  <c r="W786" i="8"/>
  <c r="W521" i="8"/>
  <c r="W432" i="8"/>
  <c r="W461" i="8"/>
  <c r="W619" i="8"/>
  <c r="W487" i="8"/>
  <c r="W774" i="8"/>
  <c r="W240" i="8"/>
  <c r="W703" i="8"/>
  <c r="W65" i="8"/>
  <c r="W592" i="8"/>
  <c r="W468" i="8"/>
  <c r="W176" i="8"/>
  <c r="W780" i="8"/>
  <c r="W72" i="8"/>
  <c r="W654" i="8"/>
  <c r="W225" i="8"/>
  <c r="W733" i="8"/>
  <c r="W124" i="8"/>
  <c r="W254" i="8"/>
  <c r="W541" i="8"/>
  <c r="W674" i="8"/>
  <c r="W533" i="8"/>
  <c r="W359" i="8"/>
  <c r="W243" i="8"/>
  <c r="W349" i="8"/>
  <c r="W438" i="8"/>
  <c r="W435" i="8"/>
  <c r="W217" i="8"/>
  <c r="W707" i="8"/>
  <c r="W392" i="8"/>
  <c r="W825" i="8"/>
  <c r="W88" i="8"/>
  <c r="W70" i="8"/>
  <c r="W318" i="8"/>
  <c r="W732" i="8"/>
  <c r="W451" i="8"/>
  <c r="W543" i="8"/>
  <c r="W668" i="8"/>
  <c r="W526" i="8"/>
  <c r="W498" i="8"/>
  <c r="W737" i="8"/>
  <c r="W377" i="8"/>
  <c r="W431" i="8"/>
  <c r="W566" i="8"/>
  <c r="W128" i="8"/>
  <c r="W271" i="8"/>
  <c r="W417" i="8"/>
  <c r="W416" i="8"/>
  <c r="W355" i="8"/>
  <c r="W99" i="8"/>
  <c r="W669" i="8"/>
  <c r="W626" i="8"/>
  <c r="W496" i="8"/>
  <c r="W413" i="8"/>
  <c r="W582" i="8"/>
  <c r="W119" i="8"/>
  <c r="W93" i="8"/>
  <c r="W401" i="8"/>
  <c r="W90" i="8"/>
  <c r="W760" i="8"/>
  <c r="W317" i="8"/>
  <c r="W64" i="8"/>
  <c r="W395" i="8"/>
  <c r="W729" i="8"/>
  <c r="W371" i="8"/>
  <c r="W277" i="8"/>
  <c r="W429" i="8"/>
  <c r="W302" i="8"/>
  <c r="W560" i="8"/>
  <c r="W141" i="8"/>
  <c r="W580" i="8"/>
  <c r="W80" i="8"/>
  <c r="W205" i="8"/>
  <c r="W159" i="8"/>
  <c r="W748" i="8"/>
  <c r="W316" i="8"/>
  <c r="W313" i="8"/>
  <c r="W300" i="8"/>
  <c r="W605" i="8"/>
  <c r="W100" i="8"/>
  <c r="W345" i="8"/>
  <c r="W601" i="8"/>
  <c r="W178" i="8"/>
  <c r="W335" i="8"/>
  <c r="W811" i="8"/>
  <c r="W236" i="8"/>
  <c r="W121" i="8"/>
  <c r="W611" i="8"/>
  <c r="W801" i="8"/>
  <c r="W623" i="8"/>
  <c r="W400" i="8"/>
  <c r="W194" i="8"/>
  <c r="W179" i="8"/>
  <c r="W123" i="8"/>
  <c r="W507" i="8"/>
  <c r="W540" i="8"/>
  <c r="W727" i="8"/>
  <c r="W375" i="8"/>
  <c r="W658" i="8"/>
  <c r="W702" i="8"/>
  <c r="W405" i="8"/>
  <c r="W321" i="8"/>
  <c r="W368" i="8"/>
  <c r="W542" i="8"/>
  <c r="W331" i="8"/>
  <c r="W203" i="8"/>
  <c r="W651" i="8"/>
  <c r="W575" i="8"/>
  <c r="W62" i="8"/>
  <c r="W85" i="8"/>
  <c r="W116" i="8"/>
  <c r="W492" i="8"/>
  <c r="W341" i="8"/>
  <c r="W675" i="8"/>
  <c r="W264" i="8"/>
  <c r="W694" i="8"/>
  <c r="W759" i="8"/>
  <c r="W290" i="8"/>
  <c r="W270" i="8"/>
  <c r="W260" i="8"/>
  <c r="W423" i="8"/>
  <c r="W189" i="8"/>
  <c r="W803" i="8"/>
  <c r="W272" i="8"/>
  <c r="W250" i="8"/>
  <c r="W629" i="8"/>
  <c r="W647" i="8"/>
  <c r="W815" i="8"/>
  <c r="W165" i="8"/>
  <c r="W790" i="8"/>
  <c r="W120" i="8"/>
  <c r="W170" i="8"/>
  <c r="W775" i="8"/>
  <c r="W530" i="8"/>
  <c r="W112" i="8"/>
  <c r="W242" i="8"/>
  <c r="W781" i="8"/>
  <c r="W149" i="8"/>
  <c r="W87" i="8"/>
  <c r="W752" i="8"/>
  <c r="W598" i="8"/>
  <c r="W393" i="8"/>
  <c r="W743" i="8"/>
  <c r="W221" i="8"/>
  <c r="W799" i="8"/>
  <c r="W267" i="8"/>
  <c r="W350" i="8"/>
  <c r="W719" i="8"/>
  <c r="W177" i="8"/>
  <c r="W388" i="8"/>
  <c r="W508" i="8"/>
  <c r="W122" i="8"/>
  <c r="W741" i="8"/>
  <c r="W108" i="8"/>
  <c r="W466" i="8"/>
  <c r="W814" i="8"/>
  <c r="W770" i="8"/>
  <c r="W570" i="8"/>
  <c r="W682" i="8"/>
  <c r="W214" i="8"/>
  <c r="W512" i="8"/>
  <c r="W551" i="8"/>
  <c r="W701" i="8"/>
  <c r="W448" i="8"/>
  <c r="W637" i="8"/>
  <c r="W479" i="8"/>
  <c r="W527" i="8"/>
  <c r="W97" i="8"/>
  <c r="W219" i="8"/>
  <c r="W131" i="8"/>
  <c r="W213" i="8"/>
  <c r="W517" i="8"/>
  <c r="W289" i="8"/>
  <c r="W615" i="8"/>
  <c r="W581" i="8"/>
  <c r="W503" i="8"/>
  <c r="W692" i="8"/>
  <c r="W186" i="8"/>
  <c r="W464" i="8"/>
  <c r="W789" i="8"/>
  <c r="W552" i="8"/>
  <c r="W424" i="8"/>
  <c r="W773" i="8"/>
  <c r="W589" i="8"/>
  <c r="W278" i="8"/>
  <c r="W315" i="8"/>
  <c r="W414" i="8"/>
  <c r="W717" i="8"/>
  <c r="W291" i="8"/>
  <c r="W586" i="8"/>
  <c r="W343" i="8"/>
  <c r="W127" i="8"/>
  <c r="W662" i="8"/>
  <c r="W502" i="8"/>
  <c r="W754" i="8"/>
  <c r="W105" i="8"/>
  <c r="W69" i="8"/>
  <c r="W739" i="8"/>
  <c r="W646" i="8"/>
  <c r="W518" i="8"/>
  <c r="W304" i="8"/>
  <c r="W510" i="8"/>
  <c r="W620" i="8"/>
  <c r="W161" i="8"/>
  <c r="W630" i="8"/>
  <c r="W255" i="8"/>
  <c r="W380" i="8"/>
  <c r="W792" i="8"/>
  <c r="W805" i="8"/>
  <c r="W499" i="8"/>
  <c r="W638" i="8"/>
  <c r="W470" i="8"/>
  <c r="W725" i="8"/>
  <c r="W266" i="8"/>
  <c r="W142" i="8"/>
  <c r="W734" i="8"/>
  <c r="W301" i="8"/>
  <c r="W569" i="8"/>
  <c r="W384" i="8"/>
  <c r="W96" i="8"/>
  <c r="W756" i="8"/>
  <c r="W482" i="8"/>
  <c r="W378" i="8"/>
  <c r="W135" i="8"/>
  <c r="W755" i="8"/>
  <c r="W536" i="8"/>
  <c r="W102" i="8"/>
  <c r="W653" i="8"/>
  <c r="W447" i="8"/>
  <c r="W687" i="8"/>
  <c r="W642" i="8"/>
  <c r="W602" i="8"/>
  <c r="W488" i="8"/>
  <c r="W339" i="8"/>
  <c r="W490" i="8"/>
  <c r="W762" i="8"/>
  <c r="W332" i="8"/>
  <c r="W757" i="8"/>
  <c r="W320" i="8"/>
  <c r="W369" i="8"/>
  <c r="W563" i="8"/>
  <c r="U2" i="8"/>
  <c r="W46" i="8"/>
  <c r="W52" i="8"/>
  <c r="W58" i="8"/>
  <c r="W33" i="8"/>
  <c r="W57" i="8"/>
  <c r="W44" i="8"/>
  <c r="W55" i="8"/>
  <c r="W49" i="8"/>
  <c r="W43" i="8"/>
  <c r="W48" i="8"/>
  <c r="W60" i="8"/>
  <c r="W59" i="8"/>
  <c r="W38" i="8"/>
  <c r="W40" i="8"/>
  <c r="W47" i="8"/>
  <c r="W54" i="8"/>
  <c r="W50" i="8"/>
  <c r="W39" i="8"/>
  <c r="W56" i="8"/>
  <c r="W51" i="8"/>
  <c r="W42" i="8"/>
  <c r="W61" i="8"/>
  <c r="W45" i="8"/>
  <c r="W41" i="8"/>
  <c r="W53" i="8"/>
  <c r="W30" i="8"/>
  <c r="W34" i="8"/>
  <c r="W32" i="8"/>
  <c r="W35" i="8"/>
  <c r="W8" i="8"/>
  <c r="W25" i="8"/>
  <c r="W15" i="8"/>
  <c r="W9" i="8"/>
  <c r="W14" i="8"/>
  <c r="W27" i="8"/>
  <c r="W5" i="8"/>
  <c r="W13" i="8"/>
  <c r="W12" i="8"/>
  <c r="W20" i="8"/>
  <c r="W6" i="8"/>
  <c r="W16" i="8"/>
  <c r="W28" i="8"/>
  <c r="W29" i="8"/>
  <c r="W26" i="8"/>
  <c r="W21" i="8"/>
  <c r="W10" i="8"/>
  <c r="W22" i="8"/>
  <c r="W37" i="8"/>
  <c r="W19" i="8"/>
  <c r="W24" i="8"/>
  <c r="W17" i="8"/>
  <c r="W23" i="8"/>
  <c r="W4" i="8"/>
  <c r="P67" i="1"/>
  <c r="Q88" i="1"/>
  <c r="K31" i="1"/>
  <c r="J31" i="1"/>
  <c r="I31" i="1"/>
  <c r="H31" i="1"/>
  <c r="G31" i="1"/>
  <c r="F31" i="1"/>
  <c r="F4" i="1"/>
  <c r="R2" i="1"/>
  <c r="Q2" i="1"/>
  <c r="V7" i="8"/>
  <c r="V1" i="8" l="1"/>
  <c r="V2" i="8"/>
  <c r="W7" i="8"/>
  <c r="F94" i="1"/>
  <c r="F91" i="1"/>
  <c r="F55" i="1"/>
  <c r="F58" i="1"/>
  <c r="F61" i="1"/>
  <c r="F64" i="1"/>
  <c r="F67" i="1"/>
  <c r="F70" i="1"/>
  <c r="F73" i="1"/>
  <c r="F76" i="1"/>
  <c r="F79" i="1"/>
  <c r="F82" i="1"/>
  <c r="F85" i="1"/>
  <c r="F88" i="1"/>
  <c r="O67" i="1"/>
  <c r="O70" i="1"/>
  <c r="O73" i="1"/>
  <c r="O76" i="1"/>
  <c r="O79" i="1"/>
  <c r="O82" i="1"/>
  <c r="O85" i="1"/>
  <c r="O88" i="1"/>
  <c r="O91" i="1"/>
  <c r="O94" i="1"/>
  <c r="O55" i="1"/>
  <c r="O58" i="1"/>
  <c r="O61" i="1"/>
  <c r="O64" i="1"/>
  <c r="Q33" i="1"/>
  <c r="O52" i="1"/>
  <c r="F52" i="1"/>
  <c r="Q31" i="1"/>
  <c r="Q32" i="1"/>
  <c r="Q30" i="1"/>
  <c r="W18" i="8" l="1"/>
  <c r="W36" i="8"/>
  <c r="W31" i="8"/>
  <c r="W11" i="8"/>
  <c r="G29" i="1"/>
  <c r="W2" i="8" l="1"/>
  <c r="X528" i="8" s="1"/>
  <c r="K29" i="1"/>
  <c r="R11" i="1"/>
  <c r="R10" i="1"/>
  <c r="B63" i="4"/>
  <c r="B62" i="4"/>
  <c r="B61" i="4"/>
  <c r="B60" i="4"/>
  <c r="B52" i="4"/>
  <c r="B51" i="4"/>
  <c r="B49" i="4"/>
  <c r="B41" i="4"/>
  <c r="B40" i="4"/>
  <c r="B39" i="4"/>
  <c r="B38" i="4"/>
  <c r="B50" i="4"/>
  <c r="G10" i="1"/>
  <c r="G11" i="1"/>
  <c r="G12" i="1"/>
  <c r="G13" i="1"/>
  <c r="G14" i="1"/>
  <c r="G15" i="1"/>
  <c r="G16" i="1"/>
  <c r="G17" i="1"/>
  <c r="G18" i="1"/>
  <c r="G19" i="1"/>
  <c r="G20" i="1"/>
  <c r="G21" i="1"/>
  <c r="G22" i="1"/>
  <c r="G23" i="1"/>
  <c r="G24" i="1"/>
  <c r="G25" i="1"/>
  <c r="G26" i="1"/>
  <c r="G9" i="1"/>
  <c r="I9" i="1" s="1"/>
  <c r="T31" i="1"/>
  <c r="T32" i="1"/>
  <c r="T33" i="1"/>
  <c r="T34" i="1"/>
  <c r="T35" i="1"/>
  <c r="T36" i="1"/>
  <c r="T30" i="1"/>
  <c r="S31" i="1"/>
  <c r="S32" i="1"/>
  <c r="S33" i="1"/>
  <c r="S34" i="1"/>
  <c r="S35" i="1"/>
  <c r="S36" i="1"/>
  <c r="S30" i="1"/>
  <c r="R12" i="1"/>
  <c r="R13" i="1"/>
  <c r="R14" i="1"/>
  <c r="R15" i="1"/>
  <c r="R16" i="1"/>
  <c r="R17" i="1"/>
  <c r="R18" i="1"/>
  <c r="R19" i="1"/>
  <c r="R20" i="1"/>
  <c r="R21" i="1"/>
  <c r="R22" i="1"/>
  <c r="R23" i="1"/>
  <c r="R24" i="1"/>
  <c r="R25" i="1"/>
  <c r="R26" i="1"/>
  <c r="S10" i="1"/>
  <c r="S11" i="1"/>
  <c r="S12" i="1"/>
  <c r="S13" i="1"/>
  <c r="S14" i="1"/>
  <c r="S15" i="1"/>
  <c r="S16" i="1"/>
  <c r="S17" i="1"/>
  <c r="S18" i="1"/>
  <c r="S19" i="1"/>
  <c r="S20" i="1"/>
  <c r="S21" i="1"/>
  <c r="S22" i="1"/>
  <c r="S23" i="1"/>
  <c r="S24" i="1"/>
  <c r="S25" i="1"/>
  <c r="S26" i="1"/>
  <c r="S9" i="1"/>
  <c r="R9" i="1"/>
  <c r="B30" i="4"/>
  <c r="B29" i="4"/>
  <c r="B28" i="4"/>
  <c r="B27" i="4"/>
  <c r="B17" i="4"/>
  <c r="B16" i="4"/>
  <c r="B19" i="4"/>
  <c r="B18" i="4"/>
  <c r="B7" i="4"/>
  <c r="X417" i="8" l="1"/>
  <c r="X695" i="8"/>
  <c r="X230" i="8"/>
  <c r="X640" i="8"/>
  <c r="X244" i="8"/>
  <c r="X61" i="8"/>
  <c r="X33" i="8"/>
  <c r="X26" i="8"/>
  <c r="X795" i="8"/>
  <c r="X305" i="8"/>
  <c r="X173" i="8"/>
  <c r="X152" i="8"/>
  <c r="X169" i="8"/>
  <c r="X534" i="8"/>
  <c r="X317" i="8"/>
  <c r="X105" i="8"/>
  <c r="X652" i="8"/>
  <c r="X803" i="8"/>
  <c r="X669" i="8"/>
  <c r="X385" i="8"/>
  <c r="X179" i="8"/>
  <c r="X599" i="8"/>
  <c r="X684" i="8"/>
  <c r="X340" i="8"/>
  <c r="X194" i="8"/>
  <c r="X463" i="8"/>
  <c r="X631" i="8"/>
  <c r="X516" i="8"/>
  <c r="X720" i="8"/>
  <c r="X735" i="8"/>
  <c r="X190" i="8"/>
  <c r="X245" i="8"/>
  <c r="X604" i="8"/>
  <c r="X54" i="8"/>
  <c r="X48" i="8"/>
  <c r="X483" i="8"/>
  <c r="X137" i="8"/>
  <c r="X759" i="8"/>
  <c r="X711" i="8"/>
  <c r="X508" i="8"/>
  <c r="X750" i="8"/>
  <c r="X204" i="8"/>
  <c r="X375" i="8"/>
  <c r="X452" i="8"/>
  <c r="X549" i="8"/>
  <c r="X35" i="8"/>
  <c r="X726" i="8"/>
  <c r="X281" i="8"/>
  <c r="X736" i="8"/>
  <c r="X388" i="8"/>
  <c r="X714" i="8"/>
  <c r="X597" i="8"/>
  <c r="X504" i="8"/>
  <c r="X188" i="8"/>
  <c r="X553" i="8"/>
  <c r="X191" i="8"/>
  <c r="X467" i="8"/>
  <c r="X413" i="8"/>
  <c r="X414" i="8"/>
  <c r="X646" i="8"/>
  <c r="X209" i="8"/>
  <c r="X29" i="8"/>
  <c r="X415" i="8"/>
  <c r="X279" i="8"/>
  <c r="X321" i="8"/>
  <c r="X620" i="8"/>
  <c r="X746" i="8"/>
  <c r="X626" i="8"/>
  <c r="X310" i="8"/>
  <c r="X403" i="8"/>
  <c r="X356" i="8"/>
  <c r="X47" i="8"/>
  <c r="X193" i="8"/>
  <c r="X325" i="8"/>
  <c r="X535" i="8"/>
  <c r="X21" i="8"/>
  <c r="X583" i="8"/>
  <c r="X216" i="8"/>
  <c r="X256" i="8"/>
  <c r="X109" i="8"/>
  <c r="X636" i="8"/>
  <c r="X753" i="8"/>
  <c r="X450" i="8"/>
  <c r="X314" i="8"/>
  <c r="X802" i="8"/>
  <c r="X595" i="8"/>
  <c r="X654" i="8"/>
  <c r="X168" i="8"/>
  <c r="X333" i="8"/>
  <c r="X514" i="8"/>
  <c r="X133" i="8"/>
  <c r="X686" i="8"/>
  <c r="X380" i="8"/>
  <c r="X619" i="8"/>
  <c r="X423" i="8"/>
  <c r="X716" i="8"/>
  <c r="X777" i="8"/>
  <c r="X675" i="8"/>
  <c r="X617" i="8"/>
  <c r="X342" i="8"/>
  <c r="X205" i="8"/>
  <c r="X69" i="8"/>
  <c r="X8" i="8"/>
  <c r="X807" i="8"/>
  <c r="X302" i="8"/>
  <c r="X431" i="8"/>
  <c r="X278" i="8"/>
  <c r="X249" i="8"/>
  <c r="X195" i="8"/>
  <c r="X688" i="8"/>
  <c r="X645" i="8"/>
  <c r="X663" i="8"/>
  <c r="X538" i="8"/>
  <c r="X638" i="8"/>
  <c r="X592" i="8"/>
  <c r="X559" i="8"/>
  <c r="X117" i="8"/>
  <c r="X267" i="8"/>
  <c r="X705" i="8"/>
  <c r="X427" i="8"/>
  <c r="X811" i="8"/>
  <c r="X493" i="8"/>
  <c r="X488" i="8"/>
  <c r="X755" i="8"/>
  <c r="X53" i="8"/>
  <c r="X761" i="8"/>
  <c r="X782" i="8"/>
  <c r="X128" i="8"/>
  <c r="X369" i="8"/>
  <c r="X799" i="8"/>
  <c r="X667" i="8"/>
  <c r="X419" i="8"/>
  <c r="X231" i="8"/>
  <c r="X271" i="8"/>
  <c r="X284" i="8"/>
  <c r="X247" i="8"/>
  <c r="X181" i="8"/>
  <c r="X210" i="8"/>
  <c r="X426" i="8"/>
  <c r="X125" i="8"/>
  <c r="X406" i="8"/>
  <c r="X587" i="8"/>
  <c r="X34" i="8"/>
  <c r="X567" i="8"/>
  <c r="X58" i="8"/>
  <c r="X739" i="8"/>
  <c r="X480" i="8"/>
  <c r="X532" i="8"/>
  <c r="X479" i="8"/>
  <c r="X277" i="8"/>
  <c r="X283" i="8"/>
  <c r="X707" i="8"/>
  <c r="X292" i="8"/>
  <c r="X52" i="8"/>
  <c r="X501" i="8"/>
  <c r="X208" i="8"/>
  <c r="X328" i="8"/>
  <c r="X236" i="8"/>
  <c r="X625" i="8"/>
  <c r="X94" i="8"/>
  <c r="X793" i="8"/>
  <c r="X487" i="8"/>
  <c r="X357" i="8"/>
  <c r="X635" i="8"/>
  <c r="X660" i="8"/>
  <c r="X153" i="8"/>
  <c r="X644" i="8"/>
  <c r="X581" i="8"/>
  <c r="X359" i="8"/>
  <c r="X130" i="8"/>
  <c r="X468" i="8"/>
  <c r="X502" i="8"/>
  <c r="X118" i="8"/>
  <c r="X14" i="8"/>
  <c r="X352" i="8"/>
  <c r="X460" i="8"/>
  <c r="X747" i="8"/>
  <c r="X566" i="8"/>
  <c r="X312" i="8"/>
  <c r="X6" i="8"/>
  <c r="X677" i="8"/>
  <c r="X348" i="8"/>
  <c r="X221" i="8"/>
  <c r="X164" i="8"/>
  <c r="X92" i="8"/>
  <c r="X202" i="8"/>
  <c r="X681" i="8"/>
  <c r="X788" i="8"/>
  <c r="X545" i="8"/>
  <c r="X696" i="8"/>
  <c r="X41" i="8"/>
  <c r="X72" i="8"/>
  <c r="X672" i="8"/>
  <c r="X519" i="8"/>
  <c r="X108" i="8"/>
  <c r="X455" i="8"/>
  <c r="X74" i="8"/>
  <c r="X347" i="8"/>
  <c r="X444" i="8"/>
  <c r="X557" i="8"/>
  <c r="X474" i="8"/>
  <c r="X166" i="8"/>
  <c r="X439" i="8"/>
  <c r="X45" i="8"/>
  <c r="X609" i="8"/>
  <c r="X632" i="8"/>
  <c r="X391" i="8"/>
  <c r="X598" i="8"/>
  <c r="X718" i="8"/>
  <c r="X678" i="8"/>
  <c r="X691" i="8"/>
  <c r="X608" i="8"/>
  <c r="X507" i="8"/>
  <c r="X817" i="8"/>
  <c r="X762" i="8"/>
  <c r="X293" i="8"/>
  <c r="X800" i="8"/>
  <c r="X217" i="8"/>
  <c r="X425" i="8"/>
  <c r="X524" i="8"/>
  <c r="X797" i="8"/>
  <c r="X824" i="8"/>
  <c r="X607" i="8"/>
  <c r="X551" i="8"/>
  <c r="X62" i="8"/>
  <c r="X262" i="8"/>
  <c r="X32" i="8"/>
  <c r="X511" i="8"/>
  <c r="X741" i="8"/>
  <c r="X44" i="8"/>
  <c r="X783" i="8"/>
  <c r="X715" i="8"/>
  <c r="X517" i="8"/>
  <c r="X454" i="8"/>
  <c r="X379" i="8"/>
  <c r="X366" i="8"/>
  <c r="X394" i="8"/>
  <c r="X602" i="8"/>
  <c r="X704" i="8"/>
  <c r="X300" i="8"/>
  <c r="X251" i="8"/>
  <c r="X819" i="8"/>
  <c r="X700" i="8"/>
  <c r="X680" i="8"/>
  <c r="X268" i="8"/>
  <c r="X322" i="8"/>
  <c r="X615" i="8"/>
  <c r="X689" i="8"/>
  <c r="X145" i="8"/>
  <c r="X159" i="8"/>
  <c r="X86" i="8"/>
  <c r="X768" i="8"/>
  <c r="X56" i="8"/>
  <c r="X114" i="8"/>
  <c r="X135" i="8"/>
  <c r="X749" i="8"/>
  <c r="X177" i="8"/>
  <c r="X702" i="8"/>
  <c r="X537" i="8"/>
  <c r="X335" i="8"/>
  <c r="X585" i="8"/>
  <c r="X752" i="8"/>
  <c r="X576" i="8"/>
  <c r="X66" i="8"/>
  <c r="X156" i="8"/>
  <c r="X513" i="8"/>
  <c r="X215" i="8"/>
  <c r="X523" i="8"/>
  <c r="X206" i="8"/>
  <c r="X588" i="8"/>
  <c r="X533" i="8"/>
  <c r="X19" i="8"/>
  <c r="X408" i="8"/>
  <c r="X67" i="8"/>
  <c r="X350" i="8"/>
  <c r="X307" i="8"/>
  <c r="X158" i="8"/>
  <c r="X218" i="8"/>
  <c r="X690" i="8"/>
  <c r="X466" i="8"/>
  <c r="X552" i="8"/>
  <c r="X569" i="8"/>
  <c r="X141" i="8"/>
  <c r="X238" i="8"/>
  <c r="X546" i="8"/>
  <c r="X175" i="8"/>
  <c r="X138" i="8"/>
  <c r="X548" i="8"/>
  <c r="X758" i="8"/>
  <c r="X79" i="8"/>
  <c r="X438" i="8"/>
  <c r="X294" i="8"/>
  <c r="X729" i="8"/>
  <c r="X658" i="8"/>
  <c r="X643" i="8"/>
  <c r="X254" i="8"/>
  <c r="X95" i="8"/>
  <c r="X710" i="8"/>
  <c r="X428" i="8"/>
  <c r="X416" i="8"/>
  <c r="X475" i="8"/>
  <c r="X429" i="8"/>
  <c r="X629" i="8"/>
  <c r="X792" i="8"/>
  <c r="X494" i="8"/>
  <c r="X242" i="8"/>
  <c r="X199" i="8"/>
  <c r="X13" i="8"/>
  <c r="X590" i="8"/>
  <c r="X662" i="8"/>
  <c r="X60" i="8"/>
  <c r="X821" i="8"/>
  <c r="X101" i="8"/>
  <c r="X571" i="8"/>
  <c r="X622" i="8"/>
  <c r="X196" i="8"/>
  <c r="X757" i="8"/>
  <c r="X484" i="8"/>
  <c r="X273" i="8"/>
  <c r="X708" i="8"/>
  <c r="X810" i="8"/>
  <c r="X478" i="8"/>
  <c r="X541" i="8"/>
  <c r="X692" i="8"/>
  <c r="X470" i="8"/>
  <c r="X656" i="8"/>
  <c r="X7" i="8"/>
  <c r="X149" i="8"/>
  <c r="X512" i="8"/>
  <c r="X255" i="8"/>
  <c r="X63" i="8"/>
  <c r="X365" i="8"/>
  <c r="X187" i="8"/>
  <c r="X288" i="8"/>
  <c r="X250" i="8"/>
  <c r="X111" i="8"/>
  <c r="X354" i="8"/>
  <c r="X767" i="8"/>
  <c r="X727" i="8"/>
  <c r="X442" i="8"/>
  <c r="X789" i="8"/>
  <c r="X304" i="8"/>
  <c r="X526" i="8"/>
  <c r="X77" i="8"/>
  <c r="X334" i="8"/>
  <c r="X531" i="8"/>
  <c r="X71" i="8"/>
  <c r="X240" i="8"/>
  <c r="X560" i="8"/>
  <c r="X462" i="8"/>
  <c r="X93" i="8"/>
  <c r="X234" i="8"/>
  <c r="X565" i="8"/>
  <c r="X670" i="8"/>
  <c r="X107" i="8"/>
  <c r="X126" i="8"/>
  <c r="X464" i="8"/>
  <c r="X386" i="8"/>
  <c r="X163" i="8"/>
  <c r="X309" i="8"/>
  <c r="X740" i="8"/>
  <c r="X355" i="8"/>
  <c r="X362" i="8"/>
  <c r="X451" i="8"/>
  <c r="X289" i="8"/>
  <c r="X91" i="8"/>
  <c r="X150" i="8"/>
  <c r="X440" i="8"/>
  <c r="X459" i="8"/>
  <c r="X40" i="8"/>
  <c r="X563" i="8"/>
  <c r="X165" i="8"/>
  <c r="X826" i="8"/>
  <c r="X441" i="8"/>
  <c r="X274" i="8"/>
  <c r="X458" i="8"/>
  <c r="X536" i="8"/>
  <c r="X547" i="8"/>
  <c r="X84" i="8"/>
  <c r="X763" i="8"/>
  <c r="X241" i="8"/>
  <c r="X343" i="8"/>
  <c r="X613" i="8"/>
  <c r="X730" i="8"/>
  <c r="X434" i="8"/>
  <c r="X820" i="8"/>
  <c r="X330" i="8"/>
  <c r="X243" i="8"/>
  <c r="X433" i="8"/>
  <c r="X717" i="8"/>
  <c r="X400" i="8"/>
  <c r="X155" i="8"/>
  <c r="X725" i="8"/>
  <c r="X161" i="8"/>
  <c r="X733" i="8"/>
  <c r="X167" i="8"/>
  <c r="X780" i="8"/>
  <c r="X258" i="8"/>
  <c r="X162" i="8"/>
  <c r="X594" i="8"/>
  <c r="X395" i="8"/>
  <c r="X540" i="8"/>
  <c r="X816" i="8"/>
  <c r="X713" i="8"/>
  <c r="X722" i="8"/>
  <c r="X550" i="8"/>
  <c r="X269" i="8"/>
  <c r="X142" i="8"/>
  <c r="X510" i="8"/>
  <c r="X341" i="8"/>
  <c r="X319" i="8"/>
  <c r="X407" i="8"/>
  <c r="X525" i="8"/>
  <c r="X825" i="8"/>
  <c r="X447" i="8"/>
  <c r="X88" i="8"/>
  <c r="X422" i="8"/>
  <c r="X430" i="8"/>
  <c r="X743" i="8"/>
  <c r="X776" i="8"/>
  <c r="X738" i="8"/>
  <c r="X323" i="8"/>
  <c r="X257" i="8"/>
  <c r="X543" i="8"/>
  <c r="X496" i="8"/>
  <c r="X140" i="8"/>
  <c r="X614" i="8"/>
  <c r="X772" i="8"/>
  <c r="X275" i="8"/>
  <c r="X561" i="8"/>
  <c r="X693" i="8"/>
  <c r="X562" i="8"/>
  <c r="X96" i="8"/>
  <c r="X331" i="8"/>
  <c r="X248" i="8"/>
  <c r="X134" i="8"/>
  <c r="X132" i="8"/>
  <c r="X774" i="8"/>
  <c r="X627" i="8"/>
  <c r="X30" i="8"/>
  <c r="X270" i="8"/>
  <c r="X473" i="8"/>
  <c r="X712" i="8"/>
  <c r="X570" i="8"/>
  <c r="X220" i="8"/>
  <c r="X610" i="8"/>
  <c r="X106" i="8"/>
  <c r="X90" i="8"/>
  <c r="X518" i="8"/>
  <c r="X603" i="8"/>
  <c r="X397" i="8"/>
  <c r="X367" i="8"/>
  <c r="X390" i="8"/>
  <c r="X697" i="8"/>
  <c r="X728" i="8"/>
  <c r="X773" i="8"/>
  <c r="X801" i="8"/>
  <c r="X264" i="8"/>
  <c r="X214" i="8"/>
  <c r="X453" i="8"/>
  <c r="X290" i="8"/>
  <c r="X682" i="8"/>
  <c r="X641" i="8"/>
  <c r="X676" i="8"/>
  <c r="X734" i="8"/>
  <c r="X806" i="8"/>
  <c r="X15" i="8"/>
  <c r="X172" i="8"/>
  <c r="X50" i="8"/>
  <c r="X396" i="8"/>
  <c r="X456" i="8"/>
  <c r="X564" i="8"/>
  <c r="X197" i="8"/>
  <c r="X673" i="8"/>
  <c r="X694" i="8"/>
  <c r="X596" i="8"/>
  <c r="X372" i="8"/>
  <c r="X306" i="8"/>
  <c r="X498" i="8"/>
  <c r="X51" i="8"/>
  <c r="X387" i="8"/>
  <c r="X775" i="8"/>
  <c r="X384" i="8"/>
  <c r="X530" i="8"/>
  <c r="X404" i="8"/>
  <c r="X368" i="8"/>
  <c r="X252" i="8"/>
  <c r="X623" i="8"/>
  <c r="X515" i="8"/>
  <c r="X222" i="8"/>
  <c r="X612" i="8"/>
  <c r="X253" i="8"/>
  <c r="X98" i="8"/>
  <c r="X756" i="8"/>
  <c r="X65" i="8"/>
  <c r="X457" i="8"/>
  <c r="X127" i="8"/>
  <c r="X303" i="8"/>
  <c r="X43" i="8"/>
  <c r="X28" i="8"/>
  <c r="X246" i="8"/>
  <c r="X554" i="8"/>
  <c r="X822" i="8"/>
  <c r="X485" i="8"/>
  <c r="X361" i="8"/>
  <c r="X505" i="8"/>
  <c r="X723" i="8"/>
  <c r="X814" i="8"/>
  <c r="X769" i="8"/>
  <c r="X349" i="8"/>
  <c r="X360" i="8"/>
  <c r="X259" i="8"/>
  <c r="X443" i="8"/>
  <c r="X491" i="8"/>
  <c r="X766" i="8"/>
  <c r="X373" i="8"/>
  <c r="X38" i="8"/>
  <c r="X80" i="8"/>
  <c r="X582" i="8"/>
  <c r="X10" i="8"/>
  <c r="X316" i="8"/>
  <c r="X687" i="8"/>
  <c r="X527" i="8"/>
  <c r="X399" i="8"/>
  <c r="X724" i="8"/>
  <c r="X345" i="8"/>
  <c r="X282" i="8"/>
  <c r="X580" i="8"/>
  <c r="X374" i="8"/>
  <c r="X129" i="8"/>
  <c r="X73" i="8"/>
  <c r="X24" i="8"/>
  <c r="X200" i="8"/>
  <c r="X405" i="8"/>
  <c r="X346" i="8"/>
  <c r="X653" i="8"/>
  <c r="X115" i="8"/>
  <c r="X46" i="8"/>
  <c r="X75" i="8"/>
  <c r="X113" i="8"/>
  <c r="X18" i="8"/>
  <c r="X674" i="8"/>
  <c r="X472" i="8"/>
  <c r="X280" i="8"/>
  <c r="X600" i="8"/>
  <c r="X299" i="8"/>
  <c r="X287" i="8"/>
  <c r="X228" i="8"/>
  <c r="X308" i="8"/>
  <c r="X521" i="8"/>
  <c r="X370" i="8"/>
  <c r="X296" i="8"/>
  <c r="X122" i="8"/>
  <c r="X121" i="8"/>
  <c r="X363" i="8"/>
  <c r="X324" i="8"/>
  <c r="X647" i="8"/>
  <c r="X791" i="8"/>
  <c r="X189" i="8"/>
  <c r="X378" i="8"/>
  <c r="X630" i="8"/>
  <c r="X213" i="8"/>
  <c r="X22" i="8"/>
  <c r="X655" i="8"/>
  <c r="X82" i="8"/>
  <c r="X813" i="8"/>
  <c r="X55" i="8"/>
  <c r="X120" i="8"/>
  <c r="X424" i="8"/>
  <c r="X448" i="8"/>
  <c r="X353" i="8"/>
  <c r="X605" i="8"/>
  <c r="X618" i="8"/>
  <c r="X760" i="8"/>
  <c r="X176" i="8"/>
  <c r="X446" i="8"/>
  <c r="X721" i="8"/>
  <c r="X226" i="8"/>
  <c r="X579" i="8"/>
  <c r="X437" i="8"/>
  <c r="X89" i="8"/>
  <c r="X731" i="8"/>
  <c r="X100" i="8"/>
  <c r="X495" i="8"/>
  <c r="X698" i="8"/>
  <c r="X436" i="8"/>
  <c r="X42" i="8"/>
  <c r="X477" i="8"/>
  <c r="X506" i="8"/>
  <c r="X509" i="8"/>
  <c r="X499" i="8"/>
  <c r="X371" i="8"/>
  <c r="X586" i="8"/>
  <c r="X298" i="8"/>
  <c r="X555" i="8"/>
  <c r="X771" i="8"/>
  <c r="X664" i="8"/>
  <c r="X398" i="8"/>
  <c r="X377" i="8"/>
  <c r="X147" i="8"/>
  <c r="X182" i="8"/>
  <c r="X219" i="8"/>
  <c r="X709" i="8"/>
  <c r="X131" i="8"/>
  <c r="X765" i="8"/>
  <c r="X751" i="8"/>
  <c r="X272" i="8"/>
  <c r="X683" i="8"/>
  <c r="X804" i="8"/>
  <c r="X212" i="8"/>
  <c r="X332" i="8"/>
  <c r="X295" i="8"/>
  <c r="X503" i="8"/>
  <c r="X103" i="8"/>
  <c r="X338" i="8"/>
  <c r="X351" i="8"/>
  <c r="X393" i="8"/>
  <c r="X649" i="8"/>
  <c r="X558" i="8"/>
  <c r="X490" i="8"/>
  <c r="X266" i="8"/>
  <c r="X790" i="8"/>
  <c r="X402" i="8"/>
  <c r="X16" i="8"/>
  <c r="X544" i="8"/>
  <c r="X237" i="8"/>
  <c r="X719" i="8"/>
  <c r="X233" i="8"/>
  <c r="X482" i="8"/>
  <c r="X144" i="8"/>
  <c r="X634" i="8"/>
  <c r="X699" i="8"/>
  <c r="X17" i="8"/>
  <c r="X39" i="8"/>
  <c r="X611" i="8"/>
  <c r="X469" i="8"/>
  <c r="X568" i="8"/>
  <c r="X227" i="8"/>
  <c r="X192" i="8"/>
  <c r="X157" i="8"/>
  <c r="X329" i="8"/>
  <c r="X556" i="8"/>
  <c r="X754" i="8"/>
  <c r="X311" i="8"/>
  <c r="X9" i="8"/>
  <c r="X154" i="8"/>
  <c r="X64" i="8"/>
  <c r="X497" i="8"/>
  <c r="X232" i="8"/>
  <c r="X651" i="8"/>
  <c r="X500" i="8"/>
  <c r="X116" i="8"/>
  <c r="X764" i="8"/>
  <c r="X297" i="8"/>
  <c r="X70" i="8"/>
  <c r="X37" i="8"/>
  <c r="X577" i="8"/>
  <c r="X59" i="8"/>
  <c r="X207" i="8"/>
  <c r="X110" i="8"/>
  <c r="X809" i="8"/>
  <c r="X679" i="8"/>
  <c r="X112" i="8"/>
  <c r="X11" i="8"/>
  <c r="X411" i="8"/>
  <c r="X633" i="8"/>
  <c r="X703" i="8"/>
  <c r="X476" i="8"/>
  <c r="X671" i="8"/>
  <c r="X174" i="8"/>
  <c r="X170" i="8"/>
  <c r="X49" i="8"/>
  <c r="X5" i="8"/>
  <c r="X183" i="8"/>
  <c r="X786" i="8"/>
  <c r="X4" i="8"/>
  <c r="Y4" i="8" s="1"/>
  <c r="X87" i="8"/>
  <c r="X601" i="8"/>
  <c r="X336" i="8"/>
  <c r="X465" i="8"/>
  <c r="X326" i="8"/>
  <c r="X410" i="8"/>
  <c r="X235" i="8"/>
  <c r="X779" i="8"/>
  <c r="X185" i="8"/>
  <c r="X263" i="8"/>
  <c r="X701" i="8"/>
  <c r="X606" i="8"/>
  <c r="X337" i="8"/>
  <c r="X666" i="8"/>
  <c r="X520" i="8"/>
  <c r="X449" i="8"/>
  <c r="X401" i="8"/>
  <c r="X186" i="8"/>
  <c r="X787" i="8"/>
  <c r="X420" i="8"/>
  <c r="X732" i="8"/>
  <c r="X409" i="8"/>
  <c r="X471" i="8"/>
  <c r="X76" i="8"/>
  <c r="X742" i="8"/>
  <c r="X616" i="8"/>
  <c r="X286" i="8"/>
  <c r="X778" i="8"/>
  <c r="X123" i="8"/>
  <c r="X823" i="8"/>
  <c r="X794" i="8"/>
  <c r="X31" i="8"/>
  <c r="X327" i="8"/>
  <c r="X642" i="8"/>
  <c r="X805" i="8"/>
  <c r="X276" i="8"/>
  <c r="X285" i="8"/>
  <c r="X320" i="8"/>
  <c r="X376" i="8"/>
  <c r="X104" i="8"/>
  <c r="X23" i="8"/>
  <c r="X184" i="8"/>
  <c r="X389" i="8"/>
  <c r="X529" i="8"/>
  <c r="X637" i="8"/>
  <c r="X492" i="8"/>
  <c r="X461" i="8"/>
  <c r="X815" i="8"/>
  <c r="X574" i="8"/>
  <c r="X203" i="8"/>
  <c r="X85" i="8"/>
  <c r="X818" i="8"/>
  <c r="X624" i="8"/>
  <c r="X148" i="8"/>
  <c r="X421" i="8"/>
  <c r="X339" i="8"/>
  <c r="X178" i="8"/>
  <c r="X318" i="8"/>
  <c r="X223" i="8"/>
  <c r="X748" i="8"/>
  <c r="X628" i="8"/>
  <c r="X770" i="8"/>
  <c r="X584" i="8"/>
  <c r="X344" i="8"/>
  <c r="X593" i="8"/>
  <c r="X57" i="8"/>
  <c r="X573" i="8"/>
  <c r="X781" i="8"/>
  <c r="X418" i="8"/>
  <c r="X78" i="8"/>
  <c r="X668" i="8"/>
  <c r="X97" i="8"/>
  <c r="X171" i="8"/>
  <c r="X665" i="8"/>
  <c r="X445" i="8"/>
  <c r="X591" i="8"/>
  <c r="X224" i="8"/>
  <c r="X382" i="8"/>
  <c r="X12" i="8"/>
  <c r="X139" i="8"/>
  <c r="X744" i="8"/>
  <c r="X685" i="8"/>
  <c r="X575" i="8"/>
  <c r="X136" i="8"/>
  <c r="X83" i="8"/>
  <c r="X706" i="8"/>
  <c r="X785" i="8"/>
  <c r="X784" i="8"/>
  <c r="X81" i="8"/>
  <c r="X812" i="8"/>
  <c r="X301" i="8"/>
  <c r="X578" i="8"/>
  <c r="X745" i="8"/>
  <c r="X313" i="8"/>
  <c r="X20" i="8"/>
  <c r="X661" i="8"/>
  <c r="X639" i="8"/>
  <c r="X572" i="8"/>
  <c r="X808" i="8"/>
  <c r="X36" i="8"/>
  <c r="X124" i="8"/>
  <c r="X146" i="8"/>
  <c r="X119" i="8"/>
  <c r="X539" i="8"/>
  <c r="X239" i="8"/>
  <c r="X489" i="8"/>
  <c r="X392" i="8"/>
  <c r="X657" i="8"/>
  <c r="X383" i="8"/>
  <c r="X381" i="8"/>
  <c r="X261" i="8"/>
  <c r="X180" i="8"/>
  <c r="X358" i="8"/>
  <c r="X211" i="8"/>
  <c r="X315" i="8"/>
  <c r="X364" i="8"/>
  <c r="X198" i="8"/>
  <c r="X160" i="8"/>
  <c r="X435" i="8"/>
  <c r="X648" i="8"/>
  <c r="X225" i="8"/>
  <c r="X291" i="8"/>
  <c r="X589" i="8"/>
  <c r="X650" i="8"/>
  <c r="X412" i="8"/>
  <c r="X151" i="8"/>
  <c r="X432" i="8"/>
  <c r="X68" i="8"/>
  <c r="X798" i="8"/>
  <c r="X143" i="8"/>
  <c r="X27" i="8"/>
  <c r="X265" i="8"/>
  <c r="X481" i="8"/>
  <c r="X737" i="8"/>
  <c r="X542" i="8"/>
  <c r="X522" i="8"/>
  <c r="X102" i="8"/>
  <c r="X796" i="8"/>
  <c r="X621" i="8"/>
  <c r="X659" i="8"/>
  <c r="X229" i="8"/>
  <c r="X201" i="8"/>
  <c r="X260" i="8"/>
  <c r="X99" i="8"/>
  <c r="X25" i="8"/>
  <c r="X486" i="8"/>
  <c r="D19" i="7"/>
  <c r="T28" i="1"/>
  <c r="X2" i="8" l="1"/>
  <c r="P10" i="1"/>
  <c r="P11" i="1"/>
  <c r="P12" i="1"/>
  <c r="P13" i="1"/>
  <c r="P14" i="1"/>
  <c r="P15" i="1"/>
  <c r="P16" i="1"/>
  <c r="P17" i="1"/>
  <c r="P18" i="1"/>
  <c r="P19" i="1"/>
  <c r="P20" i="1"/>
  <c r="P21" i="1"/>
  <c r="P22" i="1"/>
  <c r="P23" i="1"/>
  <c r="P24" i="1"/>
  <c r="P25" i="1"/>
  <c r="P26" i="1"/>
  <c r="P9" i="1" l="1"/>
  <c r="L10" i="1"/>
  <c r="M10" i="1"/>
  <c r="N10" i="1"/>
  <c r="O10" i="1"/>
  <c r="L11" i="1"/>
  <c r="M11" i="1"/>
  <c r="N11" i="1"/>
  <c r="O11" i="1"/>
  <c r="L12" i="1"/>
  <c r="M12" i="1"/>
  <c r="N12" i="1"/>
  <c r="O12" i="1"/>
  <c r="L13" i="1"/>
  <c r="M13" i="1"/>
  <c r="N13" i="1"/>
  <c r="O13" i="1"/>
  <c r="L14" i="1"/>
  <c r="M14" i="1"/>
  <c r="N14" i="1"/>
  <c r="O14" i="1"/>
  <c r="L15" i="1"/>
  <c r="M15" i="1"/>
  <c r="N15" i="1"/>
  <c r="O15" i="1"/>
  <c r="L16" i="1"/>
  <c r="M16" i="1"/>
  <c r="N16" i="1"/>
  <c r="O16" i="1"/>
  <c r="L17" i="1"/>
  <c r="M17" i="1"/>
  <c r="N17" i="1"/>
  <c r="O17" i="1"/>
  <c r="L18" i="1"/>
  <c r="M18" i="1"/>
  <c r="N18" i="1"/>
  <c r="O18" i="1"/>
  <c r="L19" i="1"/>
  <c r="M19" i="1"/>
  <c r="N19" i="1"/>
  <c r="O19" i="1"/>
  <c r="L20" i="1"/>
  <c r="M20" i="1"/>
  <c r="N20" i="1"/>
  <c r="O20" i="1"/>
  <c r="L21" i="1"/>
  <c r="M21" i="1"/>
  <c r="N21" i="1"/>
  <c r="O21" i="1"/>
  <c r="L22" i="1"/>
  <c r="M22" i="1"/>
  <c r="N22" i="1"/>
  <c r="O22" i="1"/>
  <c r="L23" i="1"/>
  <c r="M23" i="1"/>
  <c r="N23" i="1"/>
  <c r="O23" i="1"/>
  <c r="L25" i="1"/>
  <c r="M25" i="1"/>
  <c r="N25" i="1"/>
  <c r="O25" i="1"/>
  <c r="L26" i="1"/>
  <c r="M26" i="1"/>
  <c r="N26" i="1"/>
  <c r="O26" i="1"/>
  <c r="O9" i="1"/>
  <c r="N9" i="1"/>
  <c r="M9" i="1"/>
  <c r="L9" i="1"/>
  <c r="K10" i="1"/>
  <c r="K11" i="1"/>
  <c r="K12" i="1"/>
  <c r="K13" i="1"/>
  <c r="K14" i="1"/>
  <c r="K15" i="1"/>
  <c r="K16" i="1"/>
  <c r="K17" i="1"/>
  <c r="K18" i="1"/>
  <c r="K19" i="1"/>
  <c r="K20" i="1"/>
  <c r="K21" i="1"/>
  <c r="K22" i="1"/>
  <c r="K23" i="1"/>
  <c r="K25" i="1"/>
  <c r="K26" i="1"/>
  <c r="K9" i="1"/>
  <c r="D18" i="7" l="1"/>
  <c r="B6" i="4"/>
  <c r="B8" i="4" l="1"/>
  <c r="B5" i="4"/>
  <c r="B1" i="4"/>
  <c r="D1" i="4" l="1"/>
  <c r="B34" i="1"/>
  <c r="I2" i="1"/>
  <c r="F5" i="1"/>
  <c r="F29" i="1"/>
  <c r="J30" i="7" l="1"/>
  <c r="D2" i="4"/>
  <c r="B12" i="4"/>
  <c r="D12" i="4" s="1"/>
  <c r="C10" i="1"/>
  <c r="C11" i="1"/>
  <c r="C12" i="1"/>
  <c r="C13" i="1"/>
  <c r="I26" i="1" s="1"/>
  <c r="C8" i="1"/>
  <c r="C9" i="1"/>
  <c r="B18" i="1" s="1"/>
  <c r="I14" i="1" l="1"/>
  <c r="I12" i="1"/>
  <c r="I13" i="1"/>
  <c r="I19" i="1"/>
  <c r="B29" i="1"/>
  <c r="I21" i="1"/>
  <c r="I17" i="1"/>
  <c r="I24" i="1"/>
  <c r="I15" i="1"/>
  <c r="I11" i="1"/>
  <c r="I23" i="1"/>
  <c r="I20" i="1"/>
  <c r="I25" i="1"/>
  <c r="I10" i="1"/>
  <c r="B28" i="1" s="1"/>
  <c r="I16" i="1"/>
  <c r="I18" i="1"/>
  <c r="I22" i="1"/>
  <c r="B23" i="4"/>
  <c r="D23" i="4" s="1"/>
  <c r="B34" i="4" s="1"/>
  <c r="D34" i="4" s="1"/>
  <c r="B33" i="1"/>
  <c r="B26" i="1"/>
  <c r="B22" i="1"/>
  <c r="B21" i="1"/>
  <c r="B20" i="1"/>
  <c r="B19" i="1"/>
  <c r="B17" i="1"/>
  <c r="D35" i="4" l="1"/>
  <c r="B45" i="4"/>
  <c r="D45" i="4" s="1"/>
  <c r="D24" i="4"/>
  <c r="B56" i="4" l="1"/>
  <c r="D56" i="4" s="1"/>
  <c r="D57" i="4" s="1"/>
  <c r="D46" i="4"/>
  <c r="D17" i="7" l="1"/>
  <c r="B17" i="7" s="1"/>
  <c r="D3" i="1" s="1"/>
  <c r="Y5" i="8" l="1"/>
  <c r="Y6" i="8" l="1"/>
  <c r="Y7" i="8" s="1"/>
  <c r="Y8" i="8" s="1"/>
  <c r="Y9" i="8" s="1"/>
  <c r="Y10" i="8" s="1"/>
  <c r="Y11" i="8" s="1"/>
  <c r="Y12" i="8" s="1"/>
  <c r="Y13" i="8" s="1"/>
  <c r="Y14" i="8" s="1"/>
  <c r="Y15" i="8" s="1"/>
  <c r="Y16" i="8" s="1"/>
  <c r="Y17" i="8" s="1"/>
  <c r="Y18" i="8" s="1"/>
  <c r="Y19" i="8" s="1"/>
  <c r="Y20" i="8" s="1"/>
  <c r="Y21" i="8" s="1"/>
  <c r="Y22" i="8" s="1"/>
  <c r="Y23" i="8" s="1"/>
  <c r="Y24" i="8" s="1"/>
  <c r="Y25" i="8" s="1"/>
  <c r="Y26" i="8" s="1"/>
  <c r="Y27" i="8" s="1"/>
  <c r="Y28" i="8" s="1"/>
  <c r="Y29" i="8" s="1"/>
  <c r="Y30" i="8" s="1"/>
  <c r="Y31" i="8" s="1"/>
  <c r="Y32" i="8" s="1"/>
  <c r="Y33" i="8" s="1"/>
  <c r="Y34" i="8" s="1"/>
  <c r="Y35" i="8" s="1"/>
  <c r="Y36" i="8" s="1"/>
  <c r="Y37" i="8" s="1"/>
  <c r="Y38" i="8" s="1"/>
  <c r="Y39" i="8" s="1"/>
  <c r="Y40" i="8" s="1"/>
  <c r="Y41" i="8" s="1"/>
  <c r="Y42" i="8" s="1"/>
  <c r="Y43" i="8" s="1"/>
  <c r="Y44" i="8" s="1"/>
  <c r="Y45" i="8" s="1"/>
  <c r="Y46" i="8" s="1"/>
  <c r="Y47" i="8" s="1"/>
  <c r="Y48" i="8" s="1"/>
  <c r="Y49" i="8" s="1"/>
  <c r="Y50" i="8" s="1"/>
  <c r="Y51" i="8" s="1"/>
  <c r="Y52" i="8" s="1"/>
  <c r="Y53" i="8" s="1"/>
  <c r="Y54" i="8" s="1"/>
  <c r="Y55" i="8" s="1"/>
  <c r="Y56" i="8" s="1"/>
  <c r="Y57" i="8" s="1"/>
  <c r="Y58" i="8" s="1"/>
  <c r="Y59" i="8" s="1"/>
  <c r="Y60" i="8" s="1"/>
  <c r="Y61" i="8" s="1"/>
  <c r="Y62" i="8" s="1"/>
  <c r="Y63" i="8" s="1"/>
  <c r="Y64" i="8" s="1"/>
  <c r="Y65" i="8" s="1"/>
  <c r="Y66" i="8" s="1"/>
  <c r="Y67" i="8" s="1"/>
  <c r="Y68" i="8" s="1"/>
  <c r="Y69" i="8" s="1"/>
  <c r="Y70" i="8" s="1"/>
  <c r="Y71" i="8" s="1"/>
  <c r="Y72" i="8" s="1"/>
  <c r="Y73" i="8" s="1"/>
  <c r="Y74" i="8" s="1"/>
  <c r="Y75" i="8" s="1"/>
  <c r="Y76" i="8" s="1"/>
  <c r="Y77" i="8" s="1"/>
  <c r="Y78" i="8" s="1"/>
  <c r="Y79" i="8" s="1"/>
  <c r="Y80" i="8" s="1"/>
  <c r="Y81" i="8" s="1"/>
  <c r="Y82" i="8" s="1"/>
  <c r="Y83" i="8" s="1"/>
  <c r="Y84" i="8" s="1"/>
  <c r="Y85" i="8" s="1"/>
  <c r="Y86" i="8" s="1"/>
  <c r="Y87" i="8" s="1"/>
  <c r="Y88" i="8" s="1"/>
  <c r="Y89" i="8" s="1"/>
  <c r="Y90" i="8" s="1"/>
  <c r="Y91" i="8" s="1"/>
  <c r="Y92" i="8" s="1"/>
  <c r="Y93" i="8" s="1"/>
  <c r="Y94" i="8" s="1"/>
  <c r="Y95" i="8" s="1"/>
  <c r="Y96" i="8" s="1"/>
  <c r="Y97" i="8" s="1"/>
  <c r="Y98" i="8" s="1"/>
  <c r="Y99" i="8" s="1"/>
  <c r="Y100" i="8" s="1"/>
  <c r="Y101" i="8" s="1"/>
  <c r="Y102" i="8" s="1"/>
  <c r="Y103" i="8" s="1"/>
  <c r="Y104" i="8" s="1"/>
  <c r="Y105" i="8" s="1"/>
  <c r="Y106" i="8" s="1"/>
  <c r="Y107" i="8" s="1"/>
  <c r="Y108" i="8" s="1"/>
  <c r="Y109" i="8" s="1"/>
  <c r="Y110" i="8" s="1"/>
  <c r="Y111" i="8" s="1"/>
  <c r="Y112" i="8" s="1"/>
  <c r="Y113" i="8" s="1"/>
  <c r="Y114" i="8" s="1"/>
  <c r="Y115" i="8" s="1"/>
  <c r="Y116" i="8" s="1"/>
  <c r="Y117" i="8" s="1"/>
  <c r="Y118" i="8" s="1"/>
  <c r="Y119" i="8" s="1"/>
  <c r="Y120" i="8" s="1"/>
  <c r="Y121" i="8" s="1"/>
  <c r="Y122" i="8" s="1"/>
  <c r="Y123" i="8" s="1"/>
  <c r="Y124" i="8" s="1"/>
  <c r="Y125" i="8" s="1"/>
  <c r="Y126" i="8" s="1"/>
  <c r="Y127" i="8" s="1"/>
  <c r="Y128" i="8" s="1"/>
  <c r="Y129" i="8" s="1"/>
  <c r="Y130" i="8" s="1"/>
  <c r="Y131" i="8" s="1"/>
  <c r="Y132" i="8" s="1"/>
  <c r="Y133" i="8" s="1"/>
  <c r="Y134" i="8" s="1"/>
  <c r="Y135" i="8" s="1"/>
  <c r="Y136" i="8" s="1"/>
  <c r="Y137" i="8" s="1"/>
  <c r="Y138" i="8" s="1"/>
  <c r="Y139" i="8" s="1"/>
  <c r="Y140" i="8" s="1"/>
  <c r="Y141" i="8" s="1"/>
  <c r="Y142" i="8" s="1"/>
  <c r="Y143" i="8" s="1"/>
  <c r="Y144" i="8" s="1"/>
  <c r="Y145" i="8" s="1"/>
  <c r="Y146" i="8" s="1"/>
  <c r="Y147" i="8" s="1"/>
  <c r="Y148" i="8" s="1"/>
  <c r="Y149" i="8" s="1"/>
  <c r="Y150" i="8" s="1"/>
  <c r="Y151" i="8" s="1"/>
  <c r="Y152" i="8" s="1"/>
  <c r="Y153" i="8" s="1"/>
  <c r="Y154" i="8" s="1"/>
  <c r="Y155" i="8" s="1"/>
  <c r="Y156" i="8" s="1"/>
  <c r="Y157" i="8" s="1"/>
  <c r="Y158" i="8" s="1"/>
  <c r="Y159" i="8" s="1"/>
  <c r="Y160" i="8" s="1"/>
  <c r="Y161" i="8" s="1"/>
  <c r="Y162" i="8" s="1"/>
  <c r="Y163" i="8" s="1"/>
  <c r="Y164" i="8" s="1"/>
  <c r="Y165" i="8" s="1"/>
  <c r="Y166" i="8" s="1"/>
  <c r="Y167" i="8" s="1"/>
  <c r="Y168" i="8" s="1"/>
  <c r="Y169" i="8" s="1"/>
  <c r="Y170" i="8" s="1"/>
  <c r="Y171" i="8" s="1"/>
  <c r="Y172" i="8" s="1"/>
  <c r="Y173" i="8" s="1"/>
  <c r="Y174" i="8" s="1"/>
  <c r="Y175" i="8" s="1"/>
  <c r="Y176" i="8" s="1"/>
  <c r="Y177" i="8" s="1"/>
  <c r="Y178" i="8" s="1"/>
  <c r="Y179" i="8" s="1"/>
  <c r="Y180" i="8" s="1"/>
  <c r="Y181" i="8" s="1"/>
  <c r="Y182" i="8" s="1"/>
  <c r="Y183" i="8" s="1"/>
  <c r="Y184" i="8" s="1"/>
  <c r="Y185" i="8" s="1"/>
  <c r="Y186" i="8" s="1"/>
  <c r="Y187" i="8" s="1"/>
  <c r="Y188" i="8" s="1"/>
  <c r="Y189" i="8" s="1"/>
  <c r="Y190" i="8" s="1"/>
  <c r="Y191" i="8" s="1"/>
  <c r="Y192" i="8" s="1"/>
  <c r="Y193" i="8" s="1"/>
  <c r="Y194" i="8" s="1"/>
  <c r="Y195" i="8" s="1"/>
  <c r="Y196" i="8" s="1"/>
  <c r="Y197" i="8" s="1"/>
  <c r="Y198" i="8" s="1"/>
  <c r="Y199" i="8" s="1"/>
  <c r="Y200" i="8" s="1"/>
  <c r="Y201" i="8" s="1"/>
  <c r="Y202" i="8" s="1"/>
  <c r="Y203" i="8" s="1"/>
  <c r="Y204" i="8" s="1"/>
  <c r="Y205" i="8" s="1"/>
  <c r="Y206" i="8" s="1"/>
  <c r="Y207" i="8" s="1"/>
  <c r="Y208" i="8" s="1"/>
  <c r="Y209" i="8" s="1"/>
  <c r="Y210" i="8" s="1"/>
  <c r="Y211" i="8" s="1"/>
  <c r="Y212" i="8" s="1"/>
  <c r="Y213" i="8" s="1"/>
  <c r="Y214" i="8" s="1"/>
  <c r="Y215" i="8" s="1"/>
  <c r="Y216" i="8" s="1"/>
  <c r="Y217" i="8" s="1"/>
  <c r="Y218" i="8" s="1"/>
  <c r="Y219" i="8" s="1"/>
  <c r="Y220" i="8" s="1"/>
  <c r="Y221" i="8" s="1"/>
  <c r="Y222" i="8" s="1"/>
  <c r="Y223" i="8" s="1"/>
  <c r="Y224" i="8" s="1"/>
  <c r="Y225" i="8" s="1"/>
  <c r="Y226" i="8" s="1"/>
  <c r="Y227" i="8" s="1"/>
  <c r="Y228" i="8" s="1"/>
  <c r="Y229" i="8" s="1"/>
  <c r="Y230" i="8" s="1"/>
  <c r="Y231" i="8" s="1"/>
  <c r="Y232" i="8" s="1"/>
  <c r="Y233" i="8" s="1"/>
  <c r="Y234" i="8" s="1"/>
  <c r="Y235" i="8" s="1"/>
  <c r="Y236" i="8" s="1"/>
  <c r="Y237" i="8" s="1"/>
  <c r="Y238" i="8" s="1"/>
  <c r="Y239" i="8" s="1"/>
  <c r="Y240" i="8" s="1"/>
  <c r="Y241" i="8" s="1"/>
  <c r="Y242" i="8" s="1"/>
  <c r="Y243" i="8" s="1"/>
  <c r="Y244" i="8" s="1"/>
  <c r="Y245" i="8" s="1"/>
  <c r="Y246" i="8" s="1"/>
  <c r="Y247" i="8" s="1"/>
  <c r="Y248" i="8" s="1"/>
  <c r="Y249" i="8" s="1"/>
  <c r="Y250" i="8" s="1"/>
  <c r="Y251" i="8" s="1"/>
  <c r="Y252" i="8" s="1"/>
  <c r="Y253" i="8" s="1"/>
  <c r="Y254" i="8" s="1"/>
  <c r="Y255" i="8" s="1"/>
  <c r="Y256" i="8" s="1"/>
  <c r="Y257" i="8" s="1"/>
  <c r="Y258" i="8" s="1"/>
  <c r="Y259" i="8" s="1"/>
  <c r="Y260" i="8" s="1"/>
  <c r="Y261" i="8" s="1"/>
  <c r="Y262" i="8" s="1"/>
  <c r="Y263" i="8" s="1"/>
  <c r="Y264" i="8" s="1"/>
  <c r="Y265" i="8" s="1"/>
  <c r="Y266" i="8" s="1"/>
  <c r="Y267" i="8" s="1"/>
  <c r="Y268" i="8" s="1"/>
  <c r="Y269" i="8" s="1"/>
  <c r="Y270" i="8" s="1"/>
  <c r="Y271" i="8" s="1"/>
  <c r="Y272" i="8" s="1"/>
  <c r="Y273" i="8" s="1"/>
  <c r="Y274" i="8" s="1"/>
  <c r="Y275" i="8" s="1"/>
  <c r="Y276" i="8" s="1"/>
  <c r="Y277" i="8" s="1"/>
  <c r="Y278" i="8" s="1"/>
  <c r="Y279" i="8" s="1"/>
  <c r="Y280" i="8" s="1"/>
  <c r="Y281" i="8" s="1"/>
  <c r="Y282" i="8" s="1"/>
  <c r="Y283" i="8" s="1"/>
  <c r="Y284" i="8" s="1"/>
  <c r="Y285" i="8" s="1"/>
  <c r="Y286" i="8" s="1"/>
  <c r="Y287" i="8" s="1"/>
  <c r="Y288" i="8" s="1"/>
  <c r="Y289" i="8" s="1"/>
  <c r="Y290" i="8" s="1"/>
  <c r="Y291" i="8" s="1"/>
  <c r="Y292" i="8" s="1"/>
  <c r="Y293" i="8" s="1"/>
  <c r="Y294" i="8" s="1"/>
  <c r="Y295" i="8" s="1"/>
  <c r="Y296" i="8" s="1"/>
  <c r="Y297" i="8" s="1"/>
  <c r="Y298" i="8" s="1"/>
  <c r="Y299" i="8" s="1"/>
  <c r="Y300" i="8" s="1"/>
  <c r="Y301" i="8" s="1"/>
  <c r="Y302" i="8" s="1"/>
  <c r="Y303" i="8" s="1"/>
  <c r="Y304" i="8" s="1"/>
  <c r="Y305" i="8" s="1"/>
  <c r="Y306" i="8" s="1"/>
  <c r="Y307" i="8" s="1"/>
  <c r="Y308" i="8" s="1"/>
  <c r="Y309" i="8" s="1"/>
  <c r="Y310" i="8" s="1"/>
  <c r="Y311" i="8" s="1"/>
  <c r="Y312" i="8" s="1"/>
  <c r="Y313" i="8" s="1"/>
  <c r="Y314" i="8" s="1"/>
  <c r="Y315" i="8" s="1"/>
  <c r="Y316" i="8" s="1"/>
  <c r="Y317" i="8" s="1"/>
  <c r="Y318" i="8" s="1"/>
  <c r="Y319" i="8" s="1"/>
  <c r="Y320" i="8" s="1"/>
  <c r="Y321" i="8" s="1"/>
  <c r="Y322" i="8" s="1"/>
  <c r="Y323" i="8" s="1"/>
  <c r="Y324" i="8" s="1"/>
  <c r="Y325" i="8" s="1"/>
  <c r="Y326" i="8" s="1"/>
  <c r="Y327" i="8" s="1"/>
  <c r="Y328" i="8" s="1"/>
  <c r="Y329" i="8" s="1"/>
  <c r="Y330" i="8" s="1"/>
  <c r="Y331" i="8" s="1"/>
  <c r="Y332" i="8" s="1"/>
  <c r="Y333" i="8" s="1"/>
  <c r="Y334" i="8" s="1"/>
  <c r="Y335" i="8" s="1"/>
  <c r="Y336" i="8" s="1"/>
  <c r="Y337" i="8" s="1"/>
  <c r="Y338" i="8" s="1"/>
  <c r="Y339" i="8" s="1"/>
  <c r="Y340" i="8" s="1"/>
  <c r="Y341" i="8" s="1"/>
  <c r="Y342" i="8" s="1"/>
  <c r="Y343" i="8" s="1"/>
  <c r="Y344" i="8" s="1"/>
  <c r="Y345" i="8" s="1"/>
  <c r="Y346" i="8" s="1"/>
  <c r="Y347" i="8" s="1"/>
  <c r="Y348" i="8" s="1"/>
  <c r="Y349" i="8" s="1"/>
  <c r="Y350" i="8" s="1"/>
  <c r="Y351" i="8" s="1"/>
  <c r="Y352" i="8" s="1"/>
  <c r="Y353" i="8" s="1"/>
  <c r="Y354" i="8" s="1"/>
  <c r="Y355" i="8" s="1"/>
  <c r="Y356" i="8" s="1"/>
  <c r="Y357" i="8" s="1"/>
  <c r="Y358" i="8" s="1"/>
  <c r="Y359" i="8" s="1"/>
  <c r="Y360" i="8" s="1"/>
  <c r="Y361" i="8" s="1"/>
  <c r="Y362" i="8" s="1"/>
  <c r="Y363" i="8" s="1"/>
  <c r="Y364" i="8" s="1"/>
  <c r="Y365" i="8" s="1"/>
  <c r="Y366" i="8" s="1"/>
  <c r="Y367" i="8" s="1"/>
  <c r="Y368" i="8" s="1"/>
  <c r="Y369" i="8" s="1"/>
  <c r="Y370" i="8" s="1"/>
  <c r="Y371" i="8" s="1"/>
  <c r="Y372" i="8" s="1"/>
  <c r="Y373" i="8" s="1"/>
  <c r="Y374" i="8" s="1"/>
  <c r="Y375" i="8" s="1"/>
  <c r="Y376" i="8" s="1"/>
  <c r="Y377" i="8" s="1"/>
  <c r="Y378" i="8" s="1"/>
  <c r="Y379" i="8" s="1"/>
  <c r="Y380" i="8" s="1"/>
  <c r="Y381" i="8" s="1"/>
  <c r="Y382" i="8" s="1"/>
  <c r="Y383" i="8" s="1"/>
  <c r="Y384" i="8" s="1"/>
  <c r="Y385" i="8" s="1"/>
  <c r="Y386" i="8" s="1"/>
  <c r="Y387" i="8" s="1"/>
  <c r="Y388" i="8" s="1"/>
  <c r="Y389" i="8" s="1"/>
  <c r="Y390" i="8" s="1"/>
  <c r="Y391" i="8" s="1"/>
  <c r="Y392" i="8" s="1"/>
  <c r="Y393" i="8" s="1"/>
  <c r="Y394" i="8" s="1"/>
  <c r="Y395" i="8" s="1"/>
  <c r="Y396" i="8" s="1"/>
  <c r="Y397" i="8" s="1"/>
  <c r="Y398" i="8" s="1"/>
  <c r="Y399" i="8" s="1"/>
  <c r="Y400" i="8" s="1"/>
  <c r="Y401" i="8" s="1"/>
  <c r="Y402" i="8" s="1"/>
  <c r="Y403" i="8" s="1"/>
  <c r="Y404" i="8" s="1"/>
  <c r="Y405" i="8" s="1"/>
  <c r="Y406" i="8" s="1"/>
  <c r="Y407" i="8" s="1"/>
  <c r="Y408" i="8" s="1"/>
  <c r="Y409" i="8" s="1"/>
  <c r="Y410" i="8" s="1"/>
  <c r="Y411" i="8" s="1"/>
  <c r="Y412" i="8" s="1"/>
  <c r="Y413" i="8" s="1"/>
  <c r="Y414" i="8" s="1"/>
  <c r="Y415" i="8" s="1"/>
  <c r="Y416" i="8" s="1"/>
  <c r="Y417" i="8" s="1"/>
  <c r="Y418" i="8" s="1"/>
  <c r="Y419" i="8" s="1"/>
  <c r="Y420" i="8" s="1"/>
  <c r="Y421" i="8" s="1"/>
  <c r="Y422" i="8" s="1"/>
  <c r="Y423" i="8" s="1"/>
  <c r="Y424" i="8" s="1"/>
  <c r="Y425" i="8" s="1"/>
  <c r="Y426" i="8" s="1"/>
  <c r="Y427" i="8" s="1"/>
  <c r="Y428" i="8" s="1"/>
  <c r="Y429" i="8" s="1"/>
  <c r="Y430" i="8" s="1"/>
  <c r="Y431" i="8" s="1"/>
  <c r="Y432" i="8" s="1"/>
  <c r="Y433" i="8" s="1"/>
  <c r="Y434" i="8" s="1"/>
  <c r="Y435" i="8" s="1"/>
  <c r="Y436" i="8" s="1"/>
  <c r="Y437" i="8" s="1"/>
  <c r="Y438" i="8" s="1"/>
  <c r="Y439" i="8" s="1"/>
  <c r="Y440" i="8" s="1"/>
  <c r="Y441" i="8" s="1"/>
  <c r="Y442" i="8" s="1"/>
  <c r="Y443" i="8" s="1"/>
  <c r="Y444" i="8" s="1"/>
  <c r="Y445" i="8" s="1"/>
  <c r="Y446" i="8" s="1"/>
  <c r="Y447" i="8" s="1"/>
  <c r="Y448" i="8" s="1"/>
  <c r="Y449" i="8" s="1"/>
  <c r="Y450" i="8" s="1"/>
  <c r="Y451" i="8" s="1"/>
  <c r="Y452" i="8" s="1"/>
  <c r="Y453" i="8" s="1"/>
  <c r="Y454" i="8" s="1"/>
  <c r="Y455" i="8" s="1"/>
  <c r="Y456" i="8" s="1"/>
  <c r="Y457" i="8" s="1"/>
  <c r="Y458" i="8" s="1"/>
  <c r="Y459" i="8" s="1"/>
  <c r="Y460" i="8" s="1"/>
  <c r="Y461" i="8" s="1"/>
  <c r="Y462" i="8" s="1"/>
  <c r="Y463" i="8" s="1"/>
  <c r="Y464" i="8" s="1"/>
  <c r="Y465" i="8" s="1"/>
  <c r="Y466" i="8" s="1"/>
  <c r="Y467" i="8" s="1"/>
  <c r="Y468" i="8" s="1"/>
  <c r="Y469" i="8" s="1"/>
  <c r="Y470" i="8" s="1"/>
  <c r="Y471" i="8" s="1"/>
  <c r="Y472" i="8" s="1"/>
  <c r="Y473" i="8" s="1"/>
  <c r="Y474" i="8" s="1"/>
  <c r="Y475" i="8" s="1"/>
  <c r="Y476" i="8" s="1"/>
  <c r="Y477" i="8" s="1"/>
  <c r="Y478" i="8" s="1"/>
  <c r="Y479" i="8" s="1"/>
  <c r="Y480" i="8" s="1"/>
  <c r="Y481" i="8" s="1"/>
  <c r="Y482" i="8" s="1"/>
  <c r="Y483" i="8" s="1"/>
  <c r="Y484" i="8" s="1"/>
  <c r="Y485" i="8" s="1"/>
  <c r="Y486" i="8" s="1"/>
  <c r="Y487" i="8" s="1"/>
  <c r="Y488" i="8" s="1"/>
  <c r="Y489" i="8" s="1"/>
  <c r="Y490" i="8" s="1"/>
  <c r="Y491" i="8" s="1"/>
  <c r="Y492" i="8" s="1"/>
  <c r="Y493" i="8" s="1"/>
  <c r="Y494" i="8" s="1"/>
  <c r="Y495" i="8" s="1"/>
  <c r="Y496" i="8" s="1"/>
  <c r="Y497" i="8" s="1"/>
  <c r="Y498" i="8" s="1"/>
  <c r="Y499" i="8" s="1"/>
  <c r="Y500" i="8" s="1"/>
  <c r="Y501" i="8" s="1"/>
  <c r="Y502" i="8" s="1"/>
  <c r="Y503" i="8" s="1"/>
  <c r="Y504" i="8" s="1"/>
  <c r="Y505" i="8" s="1"/>
  <c r="Y506" i="8" s="1"/>
  <c r="Y507" i="8" s="1"/>
  <c r="Y508" i="8" s="1"/>
  <c r="Y509" i="8" s="1"/>
  <c r="Y510" i="8" s="1"/>
  <c r="Y511" i="8" s="1"/>
  <c r="Y512" i="8" s="1"/>
  <c r="Y513" i="8" s="1"/>
  <c r="Y514" i="8" s="1"/>
  <c r="Y515" i="8" s="1"/>
  <c r="Y516" i="8" s="1"/>
  <c r="Y517" i="8" s="1"/>
  <c r="Y518" i="8" s="1"/>
  <c r="Y519" i="8" s="1"/>
  <c r="Y520" i="8" s="1"/>
  <c r="Y521" i="8" s="1"/>
  <c r="Y522" i="8" s="1"/>
  <c r="Y523" i="8" s="1"/>
  <c r="Y524" i="8" s="1"/>
  <c r="Y525" i="8" s="1"/>
  <c r="Y526" i="8" s="1"/>
  <c r="Y527" i="8" s="1"/>
  <c r="Y528" i="8" s="1"/>
  <c r="Y529" i="8" s="1"/>
  <c r="Y530" i="8" s="1"/>
  <c r="Y531" i="8" s="1"/>
  <c r="Y532" i="8" s="1"/>
  <c r="Y533" i="8" s="1"/>
  <c r="Y534" i="8" s="1"/>
  <c r="Y535" i="8" s="1"/>
  <c r="Y536" i="8" s="1"/>
  <c r="Y537" i="8" s="1"/>
  <c r="Y538" i="8" s="1"/>
  <c r="Y539" i="8" s="1"/>
  <c r="Y540" i="8" s="1"/>
  <c r="Y541" i="8" s="1"/>
  <c r="Y542" i="8" s="1"/>
  <c r="Y543" i="8" s="1"/>
  <c r="Y544" i="8" s="1"/>
  <c r="Y545" i="8" s="1"/>
  <c r="Y546" i="8" s="1"/>
  <c r="Y547" i="8" s="1"/>
  <c r="Y548" i="8" s="1"/>
  <c r="Y549" i="8" s="1"/>
  <c r="Y550" i="8" s="1"/>
  <c r="Y551" i="8" s="1"/>
  <c r="Y552" i="8" s="1"/>
  <c r="Y553" i="8" s="1"/>
  <c r="Y554" i="8" s="1"/>
  <c r="Y555" i="8" s="1"/>
  <c r="Y556" i="8" s="1"/>
  <c r="Y557" i="8" s="1"/>
  <c r="Y558" i="8" s="1"/>
  <c r="Y559" i="8" s="1"/>
  <c r="Y560" i="8" s="1"/>
  <c r="Y561" i="8" s="1"/>
  <c r="Y562" i="8" s="1"/>
  <c r="Y563" i="8" s="1"/>
  <c r="Y564" i="8" s="1"/>
  <c r="Y565" i="8" s="1"/>
  <c r="Y566" i="8" s="1"/>
  <c r="Y567" i="8" s="1"/>
  <c r="Y568" i="8" s="1"/>
  <c r="Y569" i="8" s="1"/>
  <c r="Y570" i="8" s="1"/>
  <c r="Y571" i="8" s="1"/>
  <c r="Y572" i="8" s="1"/>
  <c r="Y573" i="8" s="1"/>
  <c r="Y574" i="8" s="1"/>
  <c r="Y575" i="8" s="1"/>
  <c r="Y576" i="8" s="1"/>
  <c r="Y577" i="8" s="1"/>
  <c r="Y578" i="8" s="1"/>
  <c r="Y579" i="8" s="1"/>
  <c r="Y580" i="8" s="1"/>
  <c r="Y581" i="8" s="1"/>
  <c r="Y582" i="8" s="1"/>
  <c r="Y583" i="8" s="1"/>
  <c r="Y584" i="8" s="1"/>
  <c r="Y585" i="8" s="1"/>
  <c r="Y586" i="8" s="1"/>
  <c r="Y587" i="8" s="1"/>
  <c r="Y588" i="8" s="1"/>
  <c r="Y589" i="8" s="1"/>
  <c r="Y590" i="8" s="1"/>
  <c r="Y591" i="8" s="1"/>
  <c r="Y592" i="8" s="1"/>
  <c r="Y593" i="8" s="1"/>
  <c r="Y594" i="8" s="1"/>
  <c r="Y595" i="8" s="1"/>
  <c r="Y596" i="8" s="1"/>
  <c r="Y597" i="8" s="1"/>
  <c r="Y598" i="8" s="1"/>
  <c r="Y599" i="8" s="1"/>
  <c r="Y600" i="8" s="1"/>
  <c r="Y601" i="8" s="1"/>
  <c r="Y602" i="8" s="1"/>
  <c r="Y603" i="8" s="1"/>
  <c r="Y604" i="8" s="1"/>
  <c r="Y605" i="8" s="1"/>
  <c r="Y606" i="8" s="1"/>
  <c r="Y607" i="8" s="1"/>
  <c r="Y608" i="8" s="1"/>
  <c r="Y609" i="8" s="1"/>
  <c r="Y610" i="8" s="1"/>
  <c r="Y611" i="8" s="1"/>
  <c r="Y612" i="8" s="1"/>
  <c r="Y613" i="8" s="1"/>
  <c r="Y614" i="8" s="1"/>
  <c r="Y615" i="8" s="1"/>
  <c r="Y616" i="8" s="1"/>
  <c r="Y617" i="8" s="1"/>
  <c r="Y618" i="8" s="1"/>
  <c r="Y619" i="8" s="1"/>
  <c r="Y620" i="8" s="1"/>
  <c r="Y621" i="8" s="1"/>
  <c r="Y622" i="8" s="1"/>
  <c r="Y623" i="8" s="1"/>
  <c r="Y624" i="8" s="1"/>
  <c r="Y625" i="8" s="1"/>
  <c r="Y626" i="8" s="1"/>
  <c r="Y627" i="8" s="1"/>
  <c r="Y628" i="8" s="1"/>
  <c r="Y629" i="8" s="1"/>
  <c r="Y630" i="8" s="1"/>
  <c r="Y631" i="8" s="1"/>
  <c r="Y632" i="8" s="1"/>
  <c r="Y633" i="8" s="1"/>
  <c r="Y634" i="8" s="1"/>
  <c r="Y635" i="8" s="1"/>
  <c r="Y636" i="8" s="1"/>
  <c r="Y637" i="8" s="1"/>
  <c r="Y638" i="8" s="1"/>
  <c r="Y639" i="8" s="1"/>
  <c r="Y640" i="8" s="1"/>
  <c r="Y641" i="8" s="1"/>
  <c r="Y642" i="8" s="1"/>
  <c r="Y643" i="8" s="1"/>
  <c r="Y644" i="8" s="1"/>
  <c r="Y645" i="8" s="1"/>
  <c r="Y646" i="8" s="1"/>
  <c r="Y647" i="8" s="1"/>
  <c r="Y648" i="8" s="1"/>
  <c r="Y649" i="8" s="1"/>
  <c r="Y650" i="8" s="1"/>
  <c r="Y651" i="8" s="1"/>
  <c r="Y652" i="8" s="1"/>
  <c r="Y653" i="8" s="1"/>
  <c r="Y654" i="8" s="1"/>
  <c r="Y655" i="8" s="1"/>
  <c r="Y656" i="8" s="1"/>
  <c r="Y657" i="8" s="1"/>
  <c r="Y658" i="8" s="1"/>
  <c r="Y659" i="8" s="1"/>
  <c r="Y660" i="8" s="1"/>
  <c r="Y661" i="8" s="1"/>
  <c r="Y662" i="8" s="1"/>
  <c r="Y663" i="8" s="1"/>
  <c r="Y664" i="8" s="1"/>
  <c r="Y665" i="8" s="1"/>
  <c r="Y666" i="8" s="1"/>
  <c r="Y667" i="8" s="1"/>
  <c r="Y668" i="8" s="1"/>
  <c r="Y669" i="8" s="1"/>
  <c r="Y670" i="8" s="1"/>
  <c r="Y671" i="8" s="1"/>
  <c r="Y672" i="8" s="1"/>
  <c r="Y673" i="8" s="1"/>
  <c r="Y674" i="8" s="1"/>
  <c r="Y675" i="8" s="1"/>
  <c r="Y676" i="8" s="1"/>
  <c r="Y677" i="8" s="1"/>
  <c r="Y678" i="8" s="1"/>
  <c r="Y679" i="8" s="1"/>
  <c r="Y680" i="8" s="1"/>
  <c r="Y681" i="8" s="1"/>
  <c r="Y682" i="8" s="1"/>
  <c r="Y683" i="8" s="1"/>
  <c r="Y684" i="8" s="1"/>
  <c r="Y685" i="8" s="1"/>
  <c r="Y686" i="8" s="1"/>
  <c r="Y687" i="8" s="1"/>
  <c r="Y688" i="8" s="1"/>
  <c r="Y689" i="8" s="1"/>
  <c r="Y690" i="8" s="1"/>
  <c r="Y691" i="8" s="1"/>
  <c r="Y692" i="8" s="1"/>
  <c r="Y693" i="8" s="1"/>
  <c r="Y694" i="8" s="1"/>
  <c r="Y695" i="8" s="1"/>
  <c r="Y696" i="8" s="1"/>
  <c r="Y697" i="8" s="1"/>
  <c r="Y698" i="8" s="1"/>
  <c r="Y699" i="8" s="1"/>
  <c r="Y700" i="8" s="1"/>
  <c r="Y701" i="8" s="1"/>
  <c r="Y702" i="8" s="1"/>
  <c r="Y703" i="8" s="1"/>
  <c r="Y704" i="8" s="1"/>
  <c r="Y705" i="8" s="1"/>
  <c r="Y706" i="8" s="1"/>
  <c r="Y707" i="8" s="1"/>
  <c r="Y708" i="8" s="1"/>
  <c r="Y709" i="8" s="1"/>
  <c r="Y710" i="8" s="1"/>
  <c r="Y711" i="8" s="1"/>
  <c r="Y712" i="8" s="1"/>
  <c r="Y713" i="8" s="1"/>
  <c r="Y714" i="8" s="1"/>
  <c r="Y715" i="8" s="1"/>
  <c r="Y716" i="8" s="1"/>
  <c r="Y717" i="8" s="1"/>
  <c r="Y718" i="8" s="1"/>
  <c r="Y719" i="8" s="1"/>
  <c r="Y720" i="8" s="1"/>
  <c r="Y721" i="8" s="1"/>
  <c r="Y722" i="8" s="1"/>
  <c r="Y723" i="8" s="1"/>
  <c r="Y724" i="8" s="1"/>
  <c r="Y725" i="8" s="1"/>
  <c r="Y726" i="8" s="1"/>
  <c r="Y727" i="8" s="1"/>
  <c r="Y728" i="8" s="1"/>
  <c r="Y729" i="8" s="1"/>
  <c r="Y730" i="8" s="1"/>
  <c r="Y731" i="8" s="1"/>
  <c r="Y732" i="8" s="1"/>
  <c r="Y733" i="8" s="1"/>
  <c r="Y734" i="8" s="1"/>
  <c r="Y735" i="8" s="1"/>
  <c r="Y736" i="8" s="1"/>
  <c r="Y737" i="8" s="1"/>
  <c r="Y738" i="8" s="1"/>
  <c r="Y739" i="8" s="1"/>
  <c r="Y740" i="8" s="1"/>
  <c r="Y741" i="8" s="1"/>
  <c r="Y742" i="8" s="1"/>
  <c r="Y743" i="8" s="1"/>
  <c r="Y744" i="8" s="1"/>
  <c r="Y745" i="8" s="1"/>
  <c r="Y746" i="8" s="1"/>
  <c r="Y747" i="8" s="1"/>
  <c r="Y748" i="8" s="1"/>
  <c r="Y749" i="8" s="1"/>
  <c r="Y750" i="8" s="1"/>
  <c r="Y751" i="8" s="1"/>
  <c r="Y752" i="8" s="1"/>
  <c r="Y753" i="8" s="1"/>
  <c r="Y754" i="8" s="1"/>
  <c r="Y755" i="8" s="1"/>
  <c r="Y756" i="8" s="1"/>
  <c r="Y757" i="8" s="1"/>
  <c r="Y758" i="8" s="1"/>
  <c r="Y759" i="8" s="1"/>
  <c r="Y760" i="8" s="1"/>
  <c r="Y761" i="8" s="1"/>
  <c r="Y762" i="8" s="1"/>
  <c r="Y763" i="8" s="1"/>
  <c r="Y764" i="8" s="1"/>
  <c r="Y765" i="8" s="1"/>
  <c r="Y766" i="8" s="1"/>
  <c r="Y767" i="8" s="1"/>
  <c r="Y768" i="8" s="1"/>
  <c r="Y769" i="8" s="1"/>
  <c r="Y770" i="8" s="1"/>
  <c r="Y771" i="8" s="1"/>
  <c r="Y772" i="8" s="1"/>
  <c r="Y773" i="8" s="1"/>
  <c r="Y774" i="8" s="1"/>
  <c r="Y775" i="8" s="1"/>
  <c r="Y776" i="8" s="1"/>
  <c r="Y777" i="8" s="1"/>
  <c r="Y778" i="8" s="1"/>
  <c r="Y779" i="8" s="1"/>
  <c r="Y780" i="8" s="1"/>
  <c r="Y781" i="8" s="1"/>
  <c r="Y782" i="8" s="1"/>
  <c r="Y783" i="8" s="1"/>
  <c r="Y784" i="8" s="1"/>
  <c r="Y785" i="8" s="1"/>
  <c r="Y786" i="8" s="1"/>
  <c r="Y787" i="8" s="1"/>
  <c r="Y788" i="8" s="1"/>
  <c r="Y789" i="8" s="1"/>
  <c r="Y790" i="8" s="1"/>
  <c r="Y791" i="8" s="1"/>
  <c r="Y792" i="8" s="1"/>
  <c r="Y793" i="8" s="1"/>
  <c r="Y794" i="8" s="1"/>
  <c r="Y795" i="8" s="1"/>
  <c r="Y796" i="8" s="1"/>
  <c r="Y797" i="8" s="1"/>
  <c r="Y798" i="8" s="1"/>
  <c r="Y799" i="8" s="1"/>
  <c r="Y800" i="8" s="1"/>
  <c r="Y801" i="8" s="1"/>
  <c r="Y802" i="8" s="1"/>
  <c r="Y803" i="8" s="1"/>
  <c r="Y804" i="8" s="1"/>
  <c r="Y805" i="8" s="1"/>
  <c r="Y806" i="8" s="1"/>
  <c r="Y807" i="8" s="1"/>
  <c r="Y808" i="8" s="1"/>
  <c r="Y809" i="8" s="1"/>
  <c r="Y810" i="8" s="1"/>
  <c r="Y811" i="8" s="1"/>
  <c r="Y812" i="8" s="1"/>
  <c r="Y813" i="8" s="1"/>
  <c r="Y814" i="8" s="1"/>
  <c r="Y815" i="8" s="1"/>
  <c r="Y816" i="8" s="1"/>
  <c r="Y817" i="8" s="1"/>
  <c r="Y818" i="8" s="1"/>
  <c r="Y819" i="8" s="1"/>
  <c r="Y820" i="8" s="1"/>
  <c r="Y821" i="8" s="1"/>
  <c r="Y822" i="8" s="1"/>
  <c r="Y823" i="8" s="1"/>
  <c r="Y824" i="8" s="1"/>
  <c r="Y825" i="8" s="1"/>
  <c r="Y826" i="8" s="1"/>
  <c r="Z2" i="8" l="1"/>
  <c r="D8" i="9" s="1"/>
  <c r="C10" i="9" s="1"/>
  <c r="AC2" i="8"/>
  <c r="AD2" i="8"/>
  <c r="F10" i="9" l="1"/>
  <c r="D10" i="9"/>
  <c r="I10" i="9"/>
  <c r="E10" i="9"/>
  <c r="H10" i="9"/>
  <c r="G10" i="9"/>
  <c r="H8" i="9"/>
  <c r="F8" i="9"/>
  <c r="G8" i="9"/>
  <c r="I18" i="8"/>
  <c r="J18" i="8" l="1"/>
  <c r="J19" i="8" s="1"/>
  <c r="J20" i="8" s="1"/>
  <c r="J21" i="8" s="1"/>
  <c r="J23" i="8" s="1"/>
  <c r="K8" i="9" s="1"/>
  <c r="C11" i="9" s="1"/>
  <c r="L11" i="9" l="1"/>
  <c r="D11" i="9"/>
  <c r="K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Cody</author>
  </authors>
  <commentList>
    <comment ref="P8" authorId="0" shapeId="0" xr:uid="{A4050DFE-1CC2-4631-9491-CFC6C6381A65}">
      <text>
        <r>
          <rPr>
            <sz val="8"/>
            <color indexed="81"/>
            <rFont val="Tahoma"/>
            <family val="2"/>
          </rPr>
          <t>Change this if you received it for free.</t>
        </r>
      </text>
    </comment>
  </commentList>
</comments>
</file>

<file path=xl/sharedStrings.xml><?xml version="1.0" encoding="utf-8"?>
<sst xmlns="http://schemas.openxmlformats.org/spreadsheetml/2006/main" count="2865" uniqueCount="1602">
  <si>
    <t xml:space="preserve">Talent Rules Look up. </t>
  </si>
  <si>
    <t>Psychic Powers Look up</t>
  </si>
  <si>
    <t>Tools and Equipment</t>
  </si>
  <si>
    <t>Species Ability</t>
  </si>
  <si>
    <t>Talent</t>
  </si>
  <si>
    <t>Biomancy</t>
  </si>
  <si>
    <t>Name</t>
  </si>
  <si>
    <t>Effect</t>
  </si>
  <si>
    <t>Keywords</t>
  </si>
  <si>
    <t>Human</t>
  </si>
  <si>
    <t>Armour and Weapons</t>
  </si>
  <si>
    <t>Armour</t>
  </si>
  <si>
    <t>Rating</t>
  </si>
  <si>
    <t>Traits</t>
  </si>
  <si>
    <t>Value</t>
  </si>
  <si>
    <t>Shield</t>
  </si>
  <si>
    <t xml:space="preserve">Rating </t>
  </si>
  <si>
    <t>Trait</t>
  </si>
  <si>
    <t>Keyword</t>
  </si>
  <si>
    <t>Ranged Weapon</t>
  </si>
  <si>
    <t>Damage</t>
  </si>
  <si>
    <t>ED</t>
  </si>
  <si>
    <t>AP</t>
  </si>
  <si>
    <t>Range</t>
  </si>
  <si>
    <t>Salvo</t>
  </si>
  <si>
    <t>Augmetics</t>
  </si>
  <si>
    <t>Archetype Ability</t>
  </si>
  <si>
    <t>Framework</t>
  </si>
  <si>
    <t>Archetype Tier:</t>
  </si>
  <si>
    <t>Archatype Requirements</t>
  </si>
  <si>
    <t>Tier</t>
  </si>
  <si>
    <t>Experience</t>
  </si>
  <si>
    <t>Species</t>
  </si>
  <si>
    <t>Rank</t>
  </si>
  <si>
    <t xml:space="preserve">Current Exp </t>
  </si>
  <si>
    <t>Archetype</t>
  </si>
  <si>
    <t>Background:</t>
  </si>
  <si>
    <t>Species Abilities</t>
  </si>
  <si>
    <t>Attributes</t>
  </si>
  <si>
    <t>Attribute</t>
  </si>
  <si>
    <t>Adjusted</t>
  </si>
  <si>
    <t>Note</t>
  </si>
  <si>
    <t>Strength</t>
  </si>
  <si>
    <t>Skills</t>
  </si>
  <si>
    <t>Psykers</t>
  </si>
  <si>
    <t>Talents</t>
  </si>
  <si>
    <t>Agility</t>
  </si>
  <si>
    <t>Skill</t>
  </si>
  <si>
    <t>Species +</t>
  </si>
  <si>
    <t>Linked Attribute</t>
  </si>
  <si>
    <t>Total</t>
  </si>
  <si>
    <t>Power Name</t>
  </si>
  <si>
    <t>DN</t>
  </si>
  <si>
    <t>Activation</t>
  </si>
  <si>
    <t>Duration</t>
  </si>
  <si>
    <t>Multi-Target</t>
  </si>
  <si>
    <t>XP Cost</t>
  </si>
  <si>
    <t>Requirments</t>
  </si>
  <si>
    <t>Toughness</t>
  </si>
  <si>
    <t>Athletics</t>
  </si>
  <si>
    <t>Intellect</t>
  </si>
  <si>
    <t>Awareness</t>
  </si>
  <si>
    <t>Willpower</t>
  </si>
  <si>
    <t>Ballistic Skill</t>
  </si>
  <si>
    <t>Fellowship</t>
  </si>
  <si>
    <t>Cunning</t>
  </si>
  <si>
    <t>Initiative</t>
  </si>
  <si>
    <t>Deception</t>
  </si>
  <si>
    <t>Insight</t>
  </si>
  <si>
    <t>Combat Traits</t>
  </si>
  <si>
    <t>Intimidation</t>
  </si>
  <si>
    <t>Current</t>
  </si>
  <si>
    <t>Investigation</t>
  </si>
  <si>
    <t>Defense</t>
  </si>
  <si>
    <t>Leadership</t>
  </si>
  <si>
    <t>Resilience</t>
  </si>
  <si>
    <t>Medicae</t>
  </si>
  <si>
    <t>Determination</t>
  </si>
  <si>
    <t>Persuasion</t>
  </si>
  <si>
    <t>Speed</t>
  </si>
  <si>
    <t>Pilot</t>
  </si>
  <si>
    <t>Shock</t>
  </si>
  <si>
    <t>Psychic Mastery</t>
  </si>
  <si>
    <t>Wounds</t>
  </si>
  <si>
    <t>Scholar</t>
  </si>
  <si>
    <t>Stealth</t>
  </si>
  <si>
    <t>Mental Traits</t>
  </si>
  <si>
    <t>Survival</t>
  </si>
  <si>
    <t>Tech</t>
  </si>
  <si>
    <t>Conviction</t>
  </si>
  <si>
    <t>Weapon Skill</t>
  </si>
  <si>
    <t>Corruption</t>
  </si>
  <si>
    <t>Pas. Aware</t>
  </si>
  <si>
    <t>Other Armour</t>
  </si>
  <si>
    <t>Faith</t>
  </si>
  <si>
    <t>Resolve</t>
  </si>
  <si>
    <t>Social Traits</t>
  </si>
  <si>
    <t>Influence</t>
  </si>
  <si>
    <t>Wealth</t>
  </si>
  <si>
    <t>Archetype Starting Wargear</t>
  </si>
  <si>
    <t>Subfaction Abilitiy</t>
  </si>
  <si>
    <t>Memorable Injuries</t>
  </si>
  <si>
    <t>Traumatic Injuries</t>
  </si>
  <si>
    <t>Base Tier</t>
  </si>
  <si>
    <t>Ascending Tier</t>
  </si>
  <si>
    <t>Ascension</t>
  </si>
  <si>
    <t>Total Cost</t>
  </si>
  <si>
    <t>Benefits</t>
  </si>
  <si>
    <t>Keywords:</t>
  </si>
  <si>
    <t>Influence/Tier:</t>
  </si>
  <si>
    <t>Story:</t>
  </si>
  <si>
    <t>Wargear:</t>
  </si>
  <si>
    <t>Don't fuck with these. Advanced users only.</t>
  </si>
  <si>
    <t>Race</t>
  </si>
  <si>
    <t>BP Cost</t>
  </si>
  <si>
    <t>Abilities</t>
  </si>
  <si>
    <t>None</t>
  </si>
  <si>
    <t>Aeldari</t>
  </si>
  <si>
    <t>Outsider: +2DN to interaction tests with members of the Imperium.
Intense Emotion: +1DN to all Resolve Tests. If you fail a Willpower based test in a scene involving emotion, the GM gains +1 Ruin.
Psychosensitive: You may choose to take the PSYKER Keyword.</t>
  </si>
  <si>
    <t>Ork</t>
  </si>
  <si>
    <t>Outsider: +2 DN to interaction Tests with members of the Imperium.
Orky: +1 bonus dice to Intimidation Tests. 
Bigger is Better: You calculate Influence using Strength instead of Fellowship.</t>
  </si>
  <si>
    <t>Adeptus_Astartes</t>
  </si>
  <si>
    <t>Angel of Death: Add +Rank Icons to any successful attack against a Mob. 
Honour the Chapter: You are subject to the orders of your chapter master, and must honour the beliefs and traditions of your chapter.
Your Resolve increases by +1
Space Marine Implants: You are immune to the Bleeding Condition. You gain +1 bonus dice to any test related to one of the 19 implants (p.76) if the GM agrees it is appropriate.</t>
  </si>
  <si>
    <t>Primaris_Astartes</t>
  </si>
  <si>
    <t>Space Marine Implants, Honour the Chapter (Primaris), Angel of Death. +1 Agility, Toughness, and Resolve. +2 Strength. +4 Wounds.</t>
  </si>
  <si>
    <t>Imperial Guard</t>
  </si>
  <si>
    <t>Inquisitor</t>
  </si>
  <si>
    <t>Astartes</t>
  </si>
  <si>
    <t>Ork Clans</t>
  </si>
  <si>
    <t>Subfactions</t>
  </si>
  <si>
    <t>Armageddon Steel Legion</t>
  </si>
  <si>
    <t>+Rank bonus dice on any Test to repair a vehicle or weapon.</t>
  </si>
  <si>
    <t>Hereticus</t>
  </si>
  <si>
    <t>You gain either: +2 bonus dice to resist psychic powers. Or: +2 bonus dice to Corruption Tests</t>
  </si>
  <si>
    <t>Blood Angels</t>
  </si>
  <si>
    <t>You may reroll Double Rank dice on any melee attack Test. Whenever you are in melee combat and see blood, you must make a DN 3 Willpower Test. If you fail, you are Frenzied.</t>
  </si>
  <si>
    <t>Path of Awakening</t>
  </si>
  <si>
    <t>You gain +Rank bonus dice to Awareness (Int) Tests.</t>
  </si>
  <si>
    <t>Bad Moons</t>
  </si>
  <si>
    <t>gain +1 Wealth at the end of every session.</t>
  </si>
  <si>
    <t>Cadian Shock Troopers</t>
  </si>
  <si>
    <t>+Rank bonus dice to Resolve Tests</t>
  </si>
  <si>
    <t>Xenos</t>
  </si>
  <si>
    <t>You are fluent in one alien language, and gain +2 bonus dice on any Scholar and Investigation Tests related to xenos.</t>
  </si>
  <si>
    <t>Dark Angels</t>
  </si>
  <si>
    <t>You may reroll Double Rank dice when you Aim and make a ranged attack. You suffer a +2 DN penalty to any social Tests made against anyone outside of your Chapter.</t>
  </si>
  <si>
    <t>Path of The Artisan</t>
  </si>
  <si>
    <t>You gain +Double Rank bonus dice to Scholar (Int) Tests related to the AELDARI Keyword.</t>
  </si>
  <si>
    <t>Blood Axes</t>
  </si>
  <si>
    <t>+Rank bonus dice to Leadership (Fel) and Stealth (a) Tests.</t>
  </si>
  <si>
    <t>Catachan Jungle Fighters</t>
  </si>
  <si>
    <t>+Rank bonus dice to Survival (Wil) Tests</t>
  </si>
  <si>
    <t>Malleus</t>
  </si>
  <si>
    <t>You gain either: +3 Corruption and +1 Conviction. Or: +2 bonus dice on any Scholar (Int) and Investigation (Int) Tests related to daemons and the Warp.</t>
  </si>
  <si>
    <t>Imperial Fists</t>
  </si>
  <si>
    <t>You may reroll Double Rank dice whenever you attack a building, fortification, or enemy in cover. You may also add +Rank dice whenever you make a Test related to architectural engineering. You are missing implant 12: Sus-an Membrane, and implant 17: Bletcher’s Gland. See below for more information on Space Marine implants.</t>
  </si>
  <si>
    <t>Path of The Bonesinger</t>
  </si>
  <si>
    <t>You gain +Double Rank bonus dice to Tech (Int) Tests on targets with the AELDARI Keyword.</t>
  </si>
  <si>
    <t>Deathskulls</t>
  </si>
  <si>
    <t>+Rank bonus dice to Tech (Int) and Influence Tests.</t>
  </si>
  <si>
    <t>Death Korps of Krieg</t>
  </si>
  <si>
    <t>+Rank bonus dice to Intimidation (Wil) Tests</t>
  </si>
  <si>
    <t>Other</t>
  </si>
  <si>
    <t>Choose one of the following Skills: Cunning (Fel), Deception (Fel), Insight (Fel), Intimidation (Wil), Persuasion (Fel), Psychic Mastery (Wil), Scholar (Int), Stealth (A), Survival (Wil), Tech (Int). You gain +Rank bonus dice to Tests with the selected Skill.</t>
  </si>
  <si>
    <t>Iron Hands</t>
  </si>
  <si>
    <t>Choose one Augmetic Enhancement (p.242). You do not suffer the penalties of being Wounded (p.193). You gain +1 bonus die to Willpower Tests for every augmetic you have. You suffer a +2 DN penalty to Fellowship-based Tests made against a target that does not have the IRON HANDS or ADEPTUS MECHANICUS Keywords.</t>
  </si>
  <si>
    <t>Path of The Dreamer</t>
  </si>
  <si>
    <t>You gain +Rank bonus dice to Corruption Tests.</t>
  </si>
  <si>
    <t>Evil Sunz</t>
  </si>
  <si>
    <t>You gain +1 Speed, and +Rank bonus dice to all Tests whenever you are in a vehicle moving at top speed.</t>
  </si>
  <si>
    <t>Character Creation</t>
  </si>
  <si>
    <t>Armour Power</t>
  </si>
  <si>
    <t xml:space="preserve">Traumatic </t>
  </si>
  <si>
    <t>Battle Scar</t>
  </si>
  <si>
    <t>Left Arm</t>
  </si>
  <si>
    <t>Gilead Gravediggers</t>
  </si>
  <si>
    <t>+Rank bonus to Defence when in Cover</t>
  </si>
  <si>
    <t>Raven Guard</t>
  </si>
  <si>
    <t>You may reroll Rank dice when you make a Stealth (A) Test. Running, using a Jump Pack, or similar circumstances do not affect your Stealth (A) Tests. You are missing implant 16: Mucranoid, and implant 17: Bletcher’s Gland. You suffer a + 1 DN penalty to any Fellowship based Test made against any target that could be frightened of your appearance. See below for more information on Space Marine implants.</t>
  </si>
  <si>
    <t>Path of The Mourner</t>
  </si>
  <si>
    <t>You gain +Rank Maximum Shock.</t>
  </si>
  <si>
    <t>Goffs</t>
  </si>
  <si>
    <t>+Rank bonus dice to melee attack Tests when you Charge (p.189).</t>
  </si>
  <si>
    <t>Skill free</t>
  </si>
  <si>
    <t>Power field checker</t>
  </si>
  <si>
    <t>Main Armour</t>
  </si>
  <si>
    <t>Armour  2</t>
  </si>
  <si>
    <t>Armour 3</t>
  </si>
  <si>
    <t>Armour 4</t>
  </si>
  <si>
    <t>Armour 5</t>
  </si>
  <si>
    <t>&gt;1 means has power field</t>
  </si>
  <si>
    <t>Subfaction</t>
  </si>
  <si>
    <t>Focused Burn</t>
  </si>
  <si>
    <t>Left Eye</t>
  </si>
  <si>
    <t>Tallarn Desert Raiders</t>
  </si>
  <si>
    <t>+Rank bonus dice to Pilot (A) Tests</t>
  </si>
  <si>
    <t>Salamanders</t>
  </si>
  <si>
    <t>You may reroll Rank dice when you make an attack roll with a weapon with the FIRE or MELTA Keywords. You may reroll Double Rank dice when you roll Determination against a damage from a source with the FIRE or MELTA Keyword. Whenever an ally within 30 metres of you is killed, the GM gains +1 Ruin. You suffer a + 2 DN penalty to any Fellowship-based Test made against any target that could be frightened of your appearance.</t>
  </si>
  <si>
    <t>Path of The Healer</t>
  </si>
  <si>
    <t>You gain +Double Rank bonus dice to Medicae (Int) Tests on targets with the AELDARI Keyword.</t>
  </si>
  <si>
    <t>Snakebites</t>
  </si>
  <si>
    <t>+Double Rank bonus dice to Survival (Wil) Tests.</t>
  </si>
  <si>
    <t>Powers</t>
  </si>
  <si>
    <t>Attribute free</t>
  </si>
  <si>
    <t>Broken Jaw</t>
  </si>
  <si>
    <t>Left Foot</t>
  </si>
  <si>
    <t>Valhallan Ice Warriors</t>
  </si>
  <si>
    <t>+Rank bonus to Determination Tests</t>
  </si>
  <si>
    <t>Space Wolves</t>
  </si>
  <si>
    <t>You have the Acute Sense Talent (p.129) and the Dual Wield Talent (p.133). You cannot Fall Back (p.189).</t>
  </si>
  <si>
    <t>Path of Service</t>
  </si>
  <si>
    <t>You gain +Double Rank bonus dice to Insight (Fel) Tests on targets with the AELDARI Keyword.</t>
  </si>
  <si>
    <t>Talents+Faith</t>
  </si>
  <si>
    <t>Twitch</t>
  </si>
  <si>
    <t>Left Hand</t>
  </si>
  <si>
    <t>Vostroyan Firstborn</t>
  </si>
  <si>
    <t>+Rank bonus to Leadership (Fel) Tests</t>
  </si>
  <si>
    <t>Ultramarines</t>
  </si>
  <si>
    <t>You may Shift for Glory twice as part of a Test.  You start each session with 1 Wrath Point instead of 2.</t>
  </si>
  <si>
    <t>Path of The Mariner</t>
  </si>
  <si>
    <t>You gain +Double Rank bonus dice to Pilot (A) Tests using vehicles with the AELDARI Keyword.</t>
  </si>
  <si>
    <t>Torn Ear</t>
  </si>
  <si>
    <t>Left Leg</t>
  </si>
  <si>
    <t>White Scars</t>
  </si>
  <si>
    <t>You may reroll Double Rank dice whenever you make a Pilot (A) Test. You triple your Speed when you Charge (p.189). You suffer a + 1 DN penalty to any Fellowshipbased Test made against any target that could be frightened of your appearance.</t>
  </si>
  <si>
    <t>Count-1</t>
  </si>
  <si>
    <t>Count-2</t>
  </si>
  <si>
    <t>Count-3</t>
  </si>
  <si>
    <t>Count-4</t>
  </si>
  <si>
    <t>Count-5</t>
  </si>
  <si>
    <t>Count-6</t>
  </si>
  <si>
    <t>Count-7</t>
  </si>
  <si>
    <t>Count-8</t>
  </si>
  <si>
    <t>Count-9</t>
  </si>
  <si>
    <t>Count-10</t>
  </si>
  <si>
    <t>Count-11</t>
  </si>
  <si>
    <t>Count-12</t>
  </si>
  <si>
    <t>Right Arm</t>
  </si>
  <si>
    <t>Right Eye</t>
  </si>
  <si>
    <t>CountCost</t>
  </si>
  <si>
    <t>Right Foot</t>
  </si>
  <si>
    <t>Attribute Sum</t>
  </si>
  <si>
    <t>Right Hand</t>
  </si>
  <si>
    <t>Right Leg</t>
  </si>
  <si>
    <t>Torso</t>
  </si>
  <si>
    <t>Skill Sum</t>
  </si>
  <si>
    <t>Tier_Diff</t>
  </si>
  <si>
    <t>Ability</t>
  </si>
  <si>
    <t>Wargear</t>
  </si>
  <si>
    <t>Free Attribute points</t>
  </si>
  <si>
    <t>Archetype Requirement</t>
  </si>
  <si>
    <t>Free Skills</t>
  </si>
  <si>
    <t>Skill Requirements</t>
  </si>
  <si>
    <t>Chaos Space Marine</t>
  </si>
  <si>
    <t>Chaos, &lt;Mark of Chaos&gt;, Heretic Astartes, &lt;Legion&gt;</t>
  </si>
  <si>
    <t>Tactical Versatility: Your training has prepared you for any circumstance. When you make a Critical Hit you may roll twice on the Critical Hit Table and choose either result.</t>
  </si>
  <si>
    <t>Aquila Power Armour, Boltgun, Bolt Pistol, Astartes Combat Knife, 3 Frag Grenades, 3 Krak Grenades</t>
  </si>
  <si>
    <t>Strength 4, Toughness 4, Agility 4, Initiative 4, Willpower 3, Intellect 3, Gain D3x3 Corruption</t>
  </si>
  <si>
    <t>Athletics 3, Awareness 3, Ballistic Skill 3, Stealth 3, Weapon Skill 3</t>
  </si>
  <si>
    <t>Chapter</t>
  </si>
  <si>
    <t>Space Marine Scout</t>
  </si>
  <si>
    <t>Imperium, Adeptus Astartes, &lt;CHAPTER&gt;</t>
  </si>
  <si>
    <t>Use the Terrain: You gain +Rank to any Stealth (A) Test when there is some form of terrain to hide behind.</t>
  </si>
  <si>
    <t>Scout Armour, Astartes Combat Knife, 3 Frag Grenades. Choose any one of the following options; A Boltgun or A Bolt pistol and a Chainsword or An Astartes Shotgun or An Astartes Sniper Rifle and a Cameleoline Cloak</t>
  </si>
  <si>
    <t>Strength 4, Toughness 4, Agility 4, Initiative 4, Willpower 3, Intellect 3</t>
  </si>
  <si>
    <t>Powered Value</t>
  </si>
  <si>
    <t>Power Field</t>
  </si>
  <si>
    <t>Attrib Value</t>
  </si>
  <si>
    <t>Total BP</t>
  </si>
  <si>
    <t>Incremental</t>
  </si>
  <si>
    <t>Skill Value</t>
  </si>
  <si>
    <t>Tactical Space Marine</t>
  </si>
  <si>
    <t>Unarmoured</t>
  </si>
  <si>
    <t>Corsair</t>
  </si>
  <si>
    <t>Aeldari, Anhrathe, &lt;COTERIE&gt;</t>
  </si>
  <si>
    <t>Dancing on the Blade’s Edge: You throw yourself into danger with reckless abandon to hide your ancestral fears. You gain +Rank bonus dice whenever you make or resist an Athletics (S) or Persuasion (Fel) Attack. You suffer a +1 DN penalty to Fear Tests.</t>
  </si>
  <si>
    <t>Corsair Armour, Shuriken Pistol, Lasblaster, Spirit Stone, 3 Plasma Grenades, Void Suit</t>
  </si>
  <si>
    <t>Agility 3</t>
  </si>
  <si>
    <t>Athletics 2</t>
  </si>
  <si>
    <t>Aquila Mk VIII</t>
  </si>
  <si>
    <t>Powered (3)</t>
  </si>
  <si>
    <t>POWERED, IMPERIUM, ADEPTUS ASTARTES</t>
  </si>
  <si>
    <t>Ranger</t>
  </si>
  <si>
    <t>Aeldari, Asuryani, &lt;CRAFTWORLD&gt;</t>
  </si>
  <si>
    <t>From the Shadows: You are adept at exploiting any form of concealment. Whenever a Vision Penalty (p.191) or Cover (p.181) impose a penalty on someone trying to attack or detect you, the penalty is increased by +Rank DN.</t>
  </si>
  <si>
    <t>Cameleoline Cloak, Aeldari Mesh Armour, Ranger Long Rifle, Shuriken Pistol, Knife, Spirit Stone, Bedroll, Blanket, Magnoculars</t>
  </si>
  <si>
    <t>Ballistic Skill 2, Stealth 1, Survival 2</t>
  </si>
  <si>
    <t>Path</t>
  </si>
  <si>
    <t>Bodyglove</t>
  </si>
  <si>
    <t>LIGHT, IMPERIUM, ADEPTUS MINISTORUM</t>
  </si>
  <si>
    <t>Warlock</t>
  </si>
  <si>
    <t>Aeldari, Asuryani, Psyker, &lt;CRAFTWORLD&gt;</t>
  </si>
  <si>
    <t>Runes of Battle: You are a Psyker; you know the Smite and Psyniscience psychic powers and may learn other powers as described in Chapter 11.</t>
  </si>
  <si>
    <t>Rune Armour, Witchblade, Shuriken Pistol, Set of Wraithbone Runes, Spirit Stone</t>
  </si>
  <si>
    <t>Agility 3, Willpower 4</t>
  </si>
  <si>
    <t>Psychic Mastery 2</t>
  </si>
  <si>
    <t>Carapace Armour</t>
  </si>
  <si>
    <t>Bulk (1)</t>
  </si>
  <si>
    <t>IMPERIUM, ADEPTUS ASTARTES, ASTRA MILITARUM</t>
  </si>
  <si>
    <t>Crusader</t>
  </si>
  <si>
    <t>Imperium, Adeptus Ministorum</t>
  </si>
  <si>
    <t>Armour of Faith: You gain +Double Rank bonus dice to melee attack tests against targets with the CHAOS or HERETIC keyword. Your Resolve also increases by +Rank.</t>
  </si>
  <si>
    <t>Power Sword, Storm Shield, Carapace Armour, Ministorum Robes.</t>
  </si>
  <si>
    <t>Initiative 3, Willpower 3</t>
  </si>
  <si>
    <t>Scholar 1, Weapon Skill 3</t>
  </si>
  <si>
    <t>Corsair Armour</t>
  </si>
  <si>
    <t>Light, Aeldari, Anhrathe</t>
  </si>
  <si>
    <t>Cultist</t>
  </si>
  <si>
    <t>Chaos, &lt;MARK OF CHAOS&gt;, Scum</t>
  </si>
  <si>
    <t>Enemy Within: You gain +Double Rank bonus dice to Deception (Fel) Tests, including Interaction Attacks, against targets with the IMPERIUM Keyword.</t>
  </si>
  <si>
    <t>A Knife or a Sword, Bedroll, Canteen, Gang colours, any one of the following: a Laspistol or an Autopistol or a Hand Cannon or a Stub Gun</t>
  </si>
  <si>
    <t>Gain D3 Corruption</t>
  </si>
  <si>
    <t>Cunning 1</t>
  </si>
  <si>
    <t>Eavy Armour</t>
  </si>
  <si>
    <t>Ere We Go, Bulk (1)</t>
  </si>
  <si>
    <t>HEAVY, PRIMITIVE, ORK</t>
  </si>
  <si>
    <t>Death Cult Assassin</t>
  </si>
  <si>
    <t>Glancing Blow: You depend upon your swift movement and honed reflexes to avoid harm. You may use your Agility instead of your Toughness when you roll Determination, and may roll Determination against Mortal Wounds. You cannot use this ability if you are immobilised in some way, such as through the Restrained Condition.</t>
  </si>
  <si>
    <t>Two Death Cult Powerblades, Bodyglove, Knife, Laspistol, 3 doses of Stimm</t>
  </si>
  <si>
    <t>Agility 4</t>
  </si>
  <si>
    <t>Weapon Skill 2</t>
  </si>
  <si>
    <t>Eldar Mesh Armour</t>
  </si>
  <si>
    <t>Light, Aeldari, Asuryani</t>
  </si>
  <si>
    <t>Desperado</t>
  </si>
  <si>
    <t>Scum, &lt;ANY&gt;</t>
  </si>
  <si>
    <t>Valuable Prey: You gain +Rank bonus dice on Cunning Tests, and any Test made to track an individual.</t>
  </si>
  <si>
    <t>Flak Coat, Preysense Goggles, Maps of the Heartworlds, Combi-Tool, any PROJECTILE weapon, any melee weapon of Uncommon or lower Rarity.</t>
  </si>
  <si>
    <t>Agility 3, Intellect 2</t>
  </si>
  <si>
    <t>Awareness 2, Cunning 2, Investigation 2</t>
  </si>
  <si>
    <t>Flak Armour</t>
  </si>
  <si>
    <t>FLAK, IMPERIUM, ASTRA MILITARUM</t>
  </si>
  <si>
    <t>Ganger</t>
  </si>
  <si>
    <t>Scrounger: Your life with less has made you adept at finding spares and supplies in the most unlikely of places. You gain +Rank bonus dice to Cunning (Fel) Tests. Once per session you may make an Influence or Cunning Test to acquire an item, representing something you have prepared in advance.</t>
  </si>
  <si>
    <t>Flak Coat</t>
  </si>
  <si>
    <t>Heretek</t>
  </si>
  <si>
    <t>Chaos, Dark Mechanicum</t>
  </si>
  <si>
    <t>Rite of Repair: You receive +Double Rank to Tech (Int) Tests to repair damaged machinery. All Tech (Int) Tests you make take half the standard time.</t>
  </si>
  <si>
    <t>Omnissian Axe, Laspistol, One Mechadendrite, any 2 Augmetics, Combi Tool, Light Power Armour, Omnissian Sigil (Symbol of Authority)</t>
  </si>
  <si>
    <t>Intellect 3, Gain D3x3 Corrpution</t>
  </si>
  <si>
    <t>Scholar 1, Tech 3</t>
  </si>
  <si>
    <t>Heavy Mesh Armour</t>
  </si>
  <si>
    <t>Aeldari, Anhrathe</t>
  </si>
  <si>
    <t>Imperial Commissar</t>
  </si>
  <si>
    <t>Imperium, Astra Militarum, Offico Prefectus</t>
  </si>
  <si>
    <t>Fearsome Respect: You and any allies within 15 metres of you that can see you may add +Double Rank bonus dice to Resolve Tests. You add +Double Rank bonus dice to any Intimidation (Wil) Tests, including Interaction Attacks.</t>
  </si>
  <si>
    <t>Bolt Pistol, Chain Sword, Flak Coat, Guard Issue Mess Kit, Blanket, Grooming Kit, Uplifting Primer, 3 Ration Packs</t>
  </si>
  <si>
    <t>Strength 3, Toughness 3, Willpower 4</t>
  </si>
  <si>
    <t>Ballistic Skill 1, Intimidation 2, Leadership 2,
Weapon Skill 1</t>
  </si>
  <si>
    <t>Regiment</t>
  </si>
  <si>
    <t>Heavy Power Armour</t>
  </si>
  <si>
    <t>Bulk (1), Cumbersome, Powered (3)</t>
  </si>
  <si>
    <t>HEAVY, POWERED, IMPERIUM, INQUISITION</t>
  </si>
  <si>
    <t>Imperial Guardsman</t>
  </si>
  <si>
    <t>Imperium, Astra Militarum, &lt;REGIMENT&gt;</t>
  </si>
  <si>
    <t>Look Out, Sir!
You have been drilled in sacrificing yourself to save your allies. Once per combat, you may take a Reflexive Action to move up to half your Speed to get in the way of any attack that hit an ally. The attacker then rolls against your Resilience instead of your ally’s, and may deal Wounds to you. Your Resilience increases by +Rank for the purpose of calculating damage.</t>
  </si>
  <si>
    <t>Flak Armour, Lasgun, Knife, Guard issue mess kit, Grooming kit, A copy of the Imperial Infantryman’s Uplifting Primer, 3 ration packs</t>
  </si>
  <si>
    <t>Ballistic Skill 2</t>
  </si>
  <si>
    <t>Ignatus Power Armour</t>
  </si>
  <si>
    <t>Powered (2)</t>
  </si>
  <si>
    <t>POWERED, IMPERIUM, INQUISITION</t>
  </si>
  <si>
    <t>Inquisitional Acolyte</t>
  </si>
  <si>
    <t>Imperium, Inquisition, &lt;ANY&gt;, &lt;ORDO&gt;</t>
  </si>
  <si>
    <t>Inquisitorial Decree: You can invoke the name of your Inquisitor to gain +Rank bonus dice to any social Skill test when interacting with an individual with the IMPERIUM. You can only use this ability once per scene.</t>
  </si>
  <si>
    <t>Flak Armour, Any two IMPERIUM weapons with a Value of 5 or less and a Rarity of Uncommon or lower, Symbol of Authority</t>
  </si>
  <si>
    <t>&lt;Anything&gt; 2</t>
  </si>
  <si>
    <t>Ordo</t>
  </si>
  <si>
    <t>Light Power Armour</t>
  </si>
  <si>
    <t>Powered (1)</t>
  </si>
  <si>
    <t>POWERED, IMPERIUM</t>
  </si>
  <si>
    <t>Unchecked Authority: You have supreme authority to maintain the security of the Imperium. You gain +Double Rank bonus dice whenever you make a social Skill Test against a character with the IMPERIUM keyword. .</t>
  </si>
  <si>
    <t>Intellect 4, Willpower 4</t>
  </si>
  <si>
    <t>&lt;Anything&gt; 4</t>
  </si>
  <si>
    <t>Mega Armour</t>
  </si>
  <si>
    <t>Ere We Go, Cumbersome, Powered (4)</t>
  </si>
  <si>
    <t>POWERED, ORK</t>
  </si>
  <si>
    <t>Inquisitorial Sage</t>
  </si>
  <si>
    <t>Imperium, Inquisition, &lt;ORDO&gt;, Adeptus Administratum</t>
  </si>
  <si>
    <t>Administratum Records: You are particularly adept at navigating the Imperium’s colossal bureaucracy. You gain +Rank bonus dice whenever you make a Test to gather information from Imperial sources, typically on Influence or Investigation (Int) tests.</t>
  </si>
  <si>
    <t>Administratum Robes, Laspitsol, Knife, Auto Quill, Data-Slate, 3 Scrolls of Ancient Records.</t>
  </si>
  <si>
    <t>Intellect 3</t>
  </si>
  <si>
    <t>Scholar 2</t>
  </si>
  <si>
    <t>Mesh Armour</t>
  </si>
  <si>
    <t>LIGHT, IMPERIUM, [ANY]</t>
  </si>
  <si>
    <t>Ministorum Priest</t>
  </si>
  <si>
    <t>Fiery Invective
You can preach the word of the Imperial Creed as a Free Action once per combat. You and all allies with the IMPERIUM heal 1d3+Rank Shock.</t>
  </si>
  <si>
    <t>Chainsword, Laspistol, Rosarius, Knife, Ministorum Robes, Missionary Kit.</t>
  </si>
  <si>
    <t>Willpower 3</t>
  </si>
  <si>
    <t>Scholar 1</t>
  </si>
  <si>
    <t>Ork Flak</t>
  </si>
  <si>
    <t>PRIMITIVE, ORK</t>
  </si>
  <si>
    <t>Power Field?</t>
  </si>
  <si>
    <t>Rogue Psyker</t>
  </si>
  <si>
    <t>Chaos</t>
  </si>
  <si>
    <t>Psyker: You know 1 Minor Psychic Power and the Smite psychic power. You may purchase additional psychic powers, following the rules in Chapter 11.</t>
  </si>
  <si>
    <t>Laspistol, Force Rod, Psykana Mercy Blade, Guard issue mess kit, Blanket, Grooming kit, 2 Ration packs</t>
  </si>
  <si>
    <t>Willpower 4, Gain D3x2 Corruption and use the Maleficarum Discipline</t>
  </si>
  <si>
    <t>Psychic Mastery 1</t>
  </si>
  <si>
    <t>Primitive Armour</t>
  </si>
  <si>
    <t>Bulk (2)</t>
  </si>
  <si>
    <t>HEAVY, PRIMITIVE</t>
  </si>
  <si>
    <t>Storm Shield</t>
  </si>
  <si>
    <t>Bulk (1), Power Field, Shield</t>
  </si>
  <si>
    <t>8 Unique</t>
  </si>
  <si>
    <t>FORCE FIELD, IMPERIUM, ADEPTUS ASTARTES, ADEPTUS MINISTORUM, INQUISITION</t>
  </si>
  <si>
    <t>Rogue Trader</t>
  </si>
  <si>
    <t>Imperium, Rogue Trader, &lt;Dynasty&gt;</t>
  </si>
  <si>
    <t>Warrant of Trade: You are a master of manipulating a situation to your advantage. You gain +Rank bonus dice to all Persuasion tests and Influence tests to acquire goods and services.</t>
  </si>
  <si>
    <t>Imperial Frigate. Choose any two pieces of
Wargear with a Value of your Tier +4 or less, and a Rarity of Rare or lower. Choose from any of the following options; Flak Coat or Carapace Armour or Light Power Armour.</t>
  </si>
  <si>
    <t>Fellowship 3</t>
  </si>
  <si>
    <t>Awareness 1, Cunning 1, Insight 2, Persuasion 2</t>
  </si>
  <si>
    <t>Refractor Field</t>
  </si>
  <si>
    <t>FORCE FIELD, IMPERIUM, ASTRA MILITARUM</t>
  </si>
  <si>
    <t>Shimmershield</t>
  </si>
  <si>
    <t>Power Field, Shield</t>
  </si>
  <si>
    <t>7 Unique</t>
  </si>
  <si>
    <t>Sanctioned Psyker</t>
  </si>
  <si>
    <t>Imperium, Adeptus Astra Telepathica, Psyker, Scholastica Psykana</t>
  </si>
  <si>
    <t>Willpower 4</t>
  </si>
  <si>
    <t>Rosarius</t>
  </si>
  <si>
    <t>FORCE FIELD, IMPERIUM, ADEPTUS ASTARTES, ADEPTUS MINISTORUM</t>
  </si>
  <si>
    <t>Scavvy</t>
  </si>
  <si>
    <t>Mutant: Your life in the unsanitary underbelly of the Imperium has mutated you. Select two Mutations from the list of Scavvy Mutations on p.287. Whenever your Rank increases, you may select another Mutation from the list.</t>
  </si>
  <si>
    <t>A Laspistol or an Autopistol, Knife, Bedroll, Canteen, Tattered Clothes</t>
  </si>
  <si>
    <t>Toughness 2</t>
  </si>
  <si>
    <t>Survival 1</t>
  </si>
  <si>
    <t>Rune Armour</t>
  </si>
  <si>
    <t>FORCE FIELD, AELDARI, ASURYANI</t>
  </si>
  <si>
    <t>Sister Hospitaller</t>
  </si>
  <si>
    <t>Imperium, Adeptus Ministorum, Adepta Sororitas, &lt;ORDER&gt;</t>
  </si>
  <si>
    <t>Loyal Compassion +Double Rank bonus dice whenever you make a Medicae (Int) Test on a character with the IMPERIUM Keyword</t>
  </si>
  <si>
    <t>Sororitas Power Armour, Chirurgeon’s Tools, Chain Bayonet (wrist mounted), Laspistol, Sororitas Vestments, Copy of the Rule of the Sororitas.</t>
  </si>
  <si>
    <t>Willpower 3, Intellect 3</t>
  </si>
  <si>
    <t>Medicane 1, Scholar 1</t>
  </si>
  <si>
    <t>Scout Armour</t>
  </si>
  <si>
    <t>IMPERIUM, ADEPTUS ASTARTES</t>
  </si>
  <si>
    <t>Sister of Battle</t>
  </si>
  <si>
    <t>Purity of Faith: You and any allies within 15 metres gain + Double Rank bonus dice to Corruption Tests. You gain +Double Rank bonus dice to any Test to resist the effects of a Psychic Power.</t>
  </si>
  <si>
    <t>Sororitas Power Armour, Chaplet Ecclesiasticus, Sororitas Vestments, Writing Kit, a copy of the Rule of the Sororitas. Choose from either of the following options; a Boltgun or a Bolt Pistol and a Chainsword</t>
  </si>
  <si>
    <t>Strenght 3, Tougness 3, Agility 3, Willpower 3</t>
  </si>
  <si>
    <t>Ballstic Skill 2, Scholar 1, Weapon Skill 2</t>
  </si>
  <si>
    <t>Sororitas Power Armour, Chaplet Ecclesiasticus,
Sororitas Vestments, Writing Kit, a copy of the Rule of the Sororitas. Choose from either of the following options; a Boltgun or a Bolt Pistol and a Chainsword</t>
  </si>
  <si>
    <t>Skitarii Auto-Cuirass</t>
  </si>
  <si>
    <t>HEAVY, IMPERIUM, ADEPTUS MECHANICUS, SKITARII</t>
  </si>
  <si>
    <t>Skitarius</t>
  </si>
  <si>
    <t>Imperium, Adeptus Mechanicus, Skitarii, &lt;FORGE WORLD&gt;</t>
  </si>
  <si>
    <t>Heavily Augmented: Your body has been redesigned to withstand the rigours of war. You do not bleed (making you immune to the Bleeding) and gain +Rank bonus dice to Determination rolls.</t>
  </si>
  <si>
    <t>Combi-Tool, Galvanic Rifle, Skitarii Auto-Cuirass</t>
  </si>
  <si>
    <t>Toughness 3</t>
  </si>
  <si>
    <t>Ballistic Skill 2, Tech 1</t>
  </si>
  <si>
    <t>Sororitas Power Armour</t>
  </si>
  <si>
    <t>POWERED, IMPERIUM, ADEPTA SORORITAS</t>
  </si>
  <si>
    <t>Tech-Priest</t>
  </si>
  <si>
    <t>Imperium, Adeptus Mechanicus, Cult Mechanicus, &lt;FORGE WORLD&gt;</t>
  </si>
  <si>
    <t>Tacticus Mk X</t>
  </si>
  <si>
    <t>Powered (4)</t>
  </si>
  <si>
    <t>POWERED, IMPERIUM, ADEPTUS ASTARTES, PRIMARIS</t>
  </si>
  <si>
    <t>Tempestus Scion</t>
  </si>
  <si>
    <t>Imperium, Astra Militarum, Militarum Tempestus</t>
  </si>
  <si>
    <t>Elite Soldier: You’re an expert in inflicting pain through the weapons of the Imperium. Whenever you spend Glory to increase damage when using a weapon with the ASTRA MILITARUM you can add +Rank to the final damage value.</t>
  </si>
  <si>
    <t>Carapace Armour, Hot-Shot Lasgun, Grav-Chute, Knife, Guard issue mess kit, a copy of the Imperial Infantryman’s Uplifting Primer, 3 ration packs.</t>
  </si>
  <si>
    <t>Strenght 3, Tougness 3, Agility 3</t>
  </si>
  <si>
    <t>Ballistic Skill 2, Stealth 2</t>
  </si>
  <si>
    <t>Tempestus Carapace</t>
  </si>
  <si>
    <t>HEAVY, IMPERIUM, ASTRA MILITARUM, MILITARUM TEMPESTUS</t>
  </si>
  <si>
    <t>Kommando</t>
  </si>
  <si>
    <t>Ork, &lt;CLAN&gt;</t>
  </si>
  <si>
    <t>Kunnin‘ Plan: You and any of your allies with the ORK within 15 metres gain +Rank bonus dice to Stealth (A) Tests.</t>
  </si>
  <si>
    <t>Shoota, Slugga, Choppa, 3 Stikkbombs, Survival Kit</t>
  </si>
  <si>
    <t>Strength 3, Toughness 3, Agility 3</t>
  </si>
  <si>
    <t>Stealth 2, Survival 1, Weapon Skill 2</t>
  </si>
  <si>
    <t>Clan</t>
  </si>
  <si>
    <t>Terminator Armour</t>
  </si>
  <si>
    <t>Powered (4), Cumbersome</t>
  </si>
  <si>
    <t>Ork Boy</t>
  </si>
  <si>
    <t>Get Stuck In: You gain +Rank bonus dice to melee attacks for every ally engaged with the same target as you.</t>
  </si>
  <si>
    <t>Shoota, Slugga, Choppa, Ripped clothes</t>
  </si>
  <si>
    <t>Strength 3, Toughness 3</t>
  </si>
  <si>
    <t>Voidplate Harness</t>
  </si>
  <si>
    <t>AELDARI, ANHRATHE</t>
  </si>
  <si>
    <t>Ork Nob</t>
  </si>
  <si>
    <t>The Green Tide: You command a mob of Boyz (p.354) equal to your Rank x3. If any of your Boyz die, they can be replaced between sessions at the GMs discretion.</t>
  </si>
  <si>
    <t>’Eavy Armour, Kustom Slugga, Kustom Choppa</t>
  </si>
  <si>
    <t>Strength 4, Toughness 3</t>
  </si>
  <si>
    <t>Intimidation 2</t>
  </si>
  <si>
    <t>Primaris Marine Intercessor</t>
  </si>
  <si>
    <t>Imperium, Adeptus Astartes, Primaris, &lt;CHAPTER&gt;</t>
  </si>
  <si>
    <t>Intercessor Focus: You gain +Double Rank bonus dice to any Ballistic Skill Tests to fire a ranged weapon with the PRIMARIS Keyword.</t>
  </si>
  <si>
    <t>Mark X Tacticus Power Armour, Bolt Rifle, Heavy Bolt Pistol, Astartes Combat Knife, 3 Frag Grenades, 3 Frak Grenades</t>
  </si>
  <si>
    <t>Strength 5, Toughness 5, Agility 4, Initiative 4, Willpower 3, Intellect 3</t>
  </si>
  <si>
    <t>Athletics 3, Awareness 3, Ballistic Skill 4, Stealth 3, Weapon Skill 3</t>
  </si>
  <si>
    <t>Low ind</t>
  </si>
  <si>
    <t>High ind</t>
  </si>
  <si>
    <t>Disciplines</t>
  </si>
  <si>
    <t>Power</t>
  </si>
  <si>
    <t>Discipline</t>
  </si>
  <si>
    <t>Cost</t>
  </si>
  <si>
    <t>Index</t>
  </si>
  <si>
    <t>Description</t>
  </si>
  <si>
    <t>Enfeeble</t>
  </si>
  <si>
    <t>Target Defense</t>
  </si>
  <si>
    <t>Action</t>
  </si>
  <si>
    <t>Sustained</t>
  </si>
  <si>
    <t>10 Meters</t>
  </si>
  <si>
    <t>Yes</t>
  </si>
  <si>
    <t>Psychic</t>
  </si>
  <si>
    <t>The air grows thick and sticky as you open a slight tear in the fabric of reality to drain away the life of your enemies. The target’s Strength is reduced by 1 and they suffer 1 Shock at the beginning of each of their turns while the power is sustained. Once the power ends, the target regains their lost Strength.
Potency:
[1] +1 Strength reduction.
[3] +1 Shock damage per Round.</t>
  </si>
  <si>
    <t>Augmetic Arm</t>
  </si>
  <si>
    <t>You gain +1 Strength per Augmetic Arm.</t>
  </si>
  <si>
    <t>[ANY]</t>
  </si>
  <si>
    <t>Divination</t>
  </si>
  <si>
    <t>Life Leech</t>
  </si>
  <si>
    <t>Instant</t>
  </si>
  <si>
    <t>5 Meters</t>
  </si>
  <si>
    <t>No</t>
  </si>
  <si>
    <t>The air chills around you as you draw the life from your enemy in ephemeral wisps. The target suffers 1d6 Shock and 1d3 Wounds. You heal an amount of Shock and Wounds equal to half the amount inflicted on the target.
Potency:
[1] +1 Shock.
[2] +1 Wound.
*[3] Damage is Mortal Wounds.</t>
  </si>
  <si>
    <t>Augmetic Eye</t>
  </si>
  <si>
    <t>Select 1 per Augmetic Eye:
X Auger: +1 bonus die to sight-based Awareness (Int) Tests.
X Night: Acts as Preysense Goggles (p.238).
X Pict Recorder: Can record up to 1 hour of video or 86,400 still images.
X Reticule: +1 bonus die to ranged Attack Tests.
X Telescopic: You ignore any penalties related to visual distance. Having two eyes of the same type doubles the benefits (if applicable).</t>
  </si>
  <si>
    <t>Maleficarum</t>
  </si>
  <si>
    <t>Phantom Form</t>
  </si>
  <si>
    <t>Self</t>
  </si>
  <si>
    <t>The light surrounding you grows dim, then so does your body, transformed into a wispy phantom.  While you sustain the power, you can pass freely through solid objects of any kind, though your Speed is reduced by half. In effect, you become a phantom, a being out of phase with reality. While you can both see and be seen by the real world, you cannot physically interact with it in any way. Phantom Form is extremely taxing to the spirit. You suffer 1 Shock for every round you sustain the power. Should you revert to your normal form while passing through hazardous conditions, you immediately suffer the consequences of those conditions. If you revert to your true form while passing through a solid object, you suffer 1d6 Mortal Wounds.
Potency:
[1] +1 Shock.
[2] +1 Wound.
*[3] Damage is Mortal Wounds.</t>
  </si>
  <si>
    <t>Augmetic Legs</t>
  </si>
  <si>
    <t>You gain +2 Speed and add 2 metres to any jump.</t>
  </si>
  <si>
    <t>Minor</t>
  </si>
  <si>
    <t>Regenerate</t>
  </si>
  <si>
    <t>Your body is an extension of the Warp itself. You are one and the same, and master of both. Once activated, you can use this power to heal injuries at a phenomenal rate, and, in time, even regrow lost limbs or body parts. While this power is sustained, you heal 1 Wound per Round. If you are at maximum Wounds, you heal 1 Shock per round. If you are at maximum Shock and Wounds, you may regenerate whole body parts, though this process is much slower. A smaller body part, such as a finger or eye, can be regenerated in an hour, but regenerating a whole limb takes an entire day (sustaining the power for so long will leave you Exhausted).
Potency:
[1] +1 Shock healed per round.
[2] +1 Wound healed per round.</t>
  </si>
  <si>
    <t>Augmetic Respirator</t>
  </si>
  <si>
    <t>You gain +1 bonus die to Toughness Tests to resist toxic gasses and airborne poisons or diseases. You can hold your breath for twice as long, which doubles how long the air in a Void Suit or similar equipment lasts.</t>
  </si>
  <si>
    <t>Pyromancy</t>
  </si>
  <si>
    <t>Shape Flesh</t>
  </si>
  <si>
    <t>Your physical form is completely mutable to your will. Through thought alone you can change your body however you wish. When you activate this power, choose one of the following effects. The effect lasts until you stop Sustaining this psychic power.
X You assume the appearance of any individual with a roughly equivalent mass to your own. If you are attempting to emulate a person you have met, you can alter your vocal chords to match theirs, as long as you have heard them speak. You are biologically identical to whatever you have tried to emulate, but may still be required to make Deception (Fel) Tests to convince people you are who you say and appear to be.
X You modify your body with one of the following options. Some of these modifications are obviously visible and likely grotesque, and those who see them will likely view them as mutations.
x You manifest wings, allowing you to fly freely at your normal Speed.
x You develop gills, giving you immunity to the Suffocating Condition whilst breathing underwater.
x Your appendages become webbed, making water normal terrain instead of difficult terrain.
x Your corneas are massively altered, giving you the same benefits as either Preysense Goggles (p.238) or Magnoculars (p.245).
x You harden your outer skin, giving you a +2 Defence bonus.
Potency:
[2] +1 bonus die to Deception Tests when emulating another individual.
[3] You may select a second body modification when modifying your body.</t>
  </si>
  <si>
    <t>Augmetic Viscera</t>
  </si>
  <si>
    <t>You gain +2 Toughness.</t>
  </si>
  <si>
    <t>Runes_of_Battle</t>
  </si>
  <si>
    <t>Warp Speed</t>
  </si>
  <si>
    <t>Your form begins to distort and grow fuzzy as you draw energy from the Warp and transfer it straight into your own limbs. While you sustain this power your Speed is doubled, you may take one additional Action per round at no penalty, your Defence increases by +1, and you act first in every Round. Warp Speed taxes a Psyker physically. You suffer 1d3+1 Shock for every Round you sustain the power.
Potency:
*[1] Suffer 1 less Shock when for sustaining this power.
[2] +1 bonus to Defence.</t>
  </si>
  <si>
    <t>Auger Array</t>
  </si>
  <si>
    <t>You have either an Auspex (p.236) or a Diagnostor (p.237) permanently implanted in your brain. You can take this implant twice, choosing the Auspex or Diagnostor each time.</t>
  </si>
  <si>
    <t>IMPERIUM, ADEPTUS MECHANICUS</t>
  </si>
  <si>
    <t>Telekinesis</t>
  </si>
  <si>
    <t>Forewarning</t>
  </si>
  <si>
    <t>Full Action</t>
  </si>
  <si>
    <t>1 Combat</t>
  </si>
  <si>
    <t>You fall into a brief reverie, peering into the immediate future to see how events of a specific encounter will unfold. You pay heed to how your enemies fight and what actions they will take, so that armed with this knowledge, you may better protect against their attacks. While activated, you may Seize the Initiative (p.177) without spending Glory once during the combat you are currently engaged in or your next combat, and you gain a +1 bonus to your Defence in the combat you are currently engaged in or your next combat.
Potency:
*[1] Activation reduced to an Action.
[2] +1 bonus to Defence.</t>
  </si>
  <si>
    <t>Autodogmatic Cortex</t>
  </si>
  <si>
    <t>You gain +1 Willpower.</t>
  </si>
  <si>
    <t>IMPERIUM, ADEPTUS MECHANICUS, ADEPTUS MINISTORUM</t>
  </si>
  <si>
    <t>Telepathy</t>
  </si>
  <si>
    <t>Misfortune</t>
  </si>
  <si>
    <t>30 Meters</t>
  </si>
  <si>
    <t>You fall into a brief reverie, peering into the immediate future of a specific enemy, and then manipulate the threads of that future so that the most awful outcomes prevail. The target immediately becomes Vulnerable (1) and Hindered (1) for as long as the power is sustained. Misfortune is mentally draining. You suffer 1 Shock for every minute you sustain the power.
Potency:
*[1] Time to Activate reduced to an Action.
[2] Target has a –1 penalty to Defence.
[2] Target has +1DN to ability tests.</t>
  </si>
  <si>
    <t>Cardioproxy</t>
  </si>
  <si>
    <t>You gain +1 Toughness.</t>
  </si>
  <si>
    <t>Tempestas_Discipline</t>
  </si>
  <si>
    <t>Presience</t>
  </si>
  <si>
    <t>30 Minutes</t>
  </si>
  <si>
    <t>1 Scene</t>
  </si>
  <si>
    <t>You peer into the depths of the Warp and see past the glimmering possibilities rippling on the surface. Past the glamour and misleading promises of what might be, you catch glimpses and images of what really will be — at least in the near future. Once activated, Prescience allows you to re-roll 1 dice (not the Wrath Dice) in any Tests you make for the remainder of the scene. In addition, you may petition the timeless beings that dwell in the Warp to answer a single question about what may come to pass. The GM chooses the being that responds to your question and privately communicates their response. The response itself may be a short phrase, a single word, an emotion, or something else entirely — the beings of the Warp are unfathomable to mortal minds, and may be helpfull, unhelpful, or utterly uncaring of your question. The Immaterium, and those entities that dwell in it that concern themselves with the vagaries of time as it pertains to the mortal realms, are loathe to surrender this sort of detail regarding the future. A
Psyker risks much in prying in this manner. When making the Psychic Mastery (Wil) Test for this power, the roll automatically counts as if a single 1 had been rolled on a Wrath Dice (i.e. meaning that if no 1s were rolled on a Wrath Dice of the Psychic test, it would still count as 1 Wrath Dice showing a 1 and require a roll on the Perils of the Warp table). You may not use Prescience more than once in any scene.
Potency:
[1] Activation reduced by 5 minutes (minimum 5).
*[2] You may ask the GM an additional question about the future.</t>
  </si>
  <si>
    <t>Cortex Implant</t>
  </si>
  <si>
    <t>You gain +1 Intellect.</t>
  </si>
  <si>
    <t>Universal</t>
  </si>
  <si>
    <t>Prophetic Visions</t>
  </si>
  <si>
    <t>20 Minutes</t>
  </si>
  <si>
    <t>Mechadendrite Ballistic</t>
  </si>
  <si>
    <t>Functions as a Laspistol (p.217). Your biology powers the weapon, so it does not use Ammo or need to be Reloaded.</t>
  </si>
  <si>
    <t>ADEPTUS MECHANICUS</t>
  </si>
  <si>
    <t>Psychometry</t>
  </si>
  <si>
    <t>Intense emotions leave lasting marks on the timeless threads of the Warp. By opening your mind, you receive echoes of the past psychically emanating from a place or an object. When you use this power you are able to glimpse visions of past events in an area where an individual expressed an emotional outburst. Initially, only the psychic traces of the specific emotion; enter your senses, for example the sour-steel taste of murderous rage or the pungent, decaying stench of regret. The longer you remain in place and sustain the power, the more information you receive about the events surrounding the emotional outburst. Your senses can detect past events that happen in a 10-m diameter sphere centered on yourself.
X 1 Hour: Though vague and indistinct, your senses can perceive the events immediately preceding, during, and after the emotional outburst. Individuals appear ghostly with impermanent, hazy forms, and all sounds are muffled, echoing whispers.
X 6 Hours: You can perceive the events preceding, during, and after the emotional outburst within range in clear focus.
X 12 Hours: You glean a deeper understanding of what took place from the Warp; you may ask the GM a single question about the event that took place. 
You can also use this psychic power on a specific object you are in physical contact with instead of a location. The nature of the visions you receive are the same, but the range of any visions is halved and centered on the object.
Potency:
[1] You may share your vision with any ally in range of the psychic power.
[2] The range of the power is doubled.
[2] Your visions take half the listed time to manifest.</t>
  </si>
  <si>
    <t>Mechadendrite Exploration</t>
  </si>
  <si>
    <t>Functions as an Auspex (p.236). +1 bonus die to Survival (Wil) Tests to navigate or track.</t>
  </si>
  <si>
    <t>Cost Per Tier</t>
  </si>
  <si>
    <t>Influence Bonus</t>
  </si>
  <si>
    <t>Story</t>
  </si>
  <si>
    <t>Scrier's Gaze</t>
  </si>
  <si>
    <t>5,000 Meters</t>
  </si>
  <si>
    <t>You project your mind remotely to view events occurring in another place within range. You must be aware of the location to view it, and must have at least a general idea of where it is in relation to yourself. If you are not exactly aware of these conditions, you must spend 10 minutes to hone in on the location. You can sustain Scrier’s Gaze to view the targeted location, but while doing so you cannot move or perform any other actions and are completely oblivious to your own surroundings. Scrier’s Graze is mentally taxing. You suffer 1 Shock for every 10 minutes you sustain the power. You may not recover Shock while sustaining this power. 
Potency:
[1] Range increased by a factor of 10.</t>
  </si>
  <si>
    <t>Mechadendrites Medicae</t>
  </si>
  <si>
    <t>Functions as a Medikit and a Diagnostor (p.238 &amp; p.237). +1 bonus die to Medicae (Int) Tests. Can be used to inject toxins, sedatives, and stimulants in combat as a Simple Injecting an unwilling target requires an Opposed Initiative Test.</t>
  </si>
  <si>
    <t>No Ascention</t>
  </si>
  <si>
    <t>Dark Flame</t>
  </si>
  <si>
    <t>20 Meters</t>
  </si>
  <si>
    <t>Chaos, Psychic</t>
  </si>
  <si>
    <t>You unleash the roiling inferno of your rage. The power affects all creatures in a Medium Blast from a point in range, unholy flames burning their very souls. Affected targets suffer 1d3 + your Corruption level in Shock damage and must pass a DN 5 Toughness Test or suffer 1d3 Mortal Wounds as well. 
Potency:
[2] +1 Mortal Wound.
*[2] Increase the area of effect to a Large Blast.</t>
  </si>
  <si>
    <t>Mechadendrite Optical</t>
  </si>
  <si>
    <t>Functions as a Pict Recorder and Magnoculars (p.237). +1 bonus die to Awareness (Int) Tests; allows you to make microscopic examinations.</t>
  </si>
  <si>
    <t>Stay the Course</t>
  </si>
  <si>
    <t>&lt;ANY&gt;</t>
  </si>
  <si>
    <t>If you do not have a Memorable Injury, roll on the Memorable Injury table (p.194) and decide with your GM how you received the Memorable Injury. You may choose to gain 3 Corruption points instead of, or in addition to, a Memorable Injury.</t>
  </si>
  <si>
    <t>Choose one of these options:
1) Gain 2 items of Rare Wargear with a value of 3 + new Tier. 2) Gain 1 item of Very Rare Wargear with a value of 3 + new Tier. These choices may include augmetics.</t>
  </si>
  <si>
    <t>Infernal Gaze</t>
  </si>
  <si>
    <t>25 Meters</t>
  </si>
  <si>
    <t>You worm your way into the mind of your victim, forcing them to experience the dread things that only the Warp can unveil. The target temporarily loses 1 Intellect and must make a successful DN 7 Willpower Test or suffer intense, personal hallucinations. These hallucinations take the form of supernatural illusions that only they can see. The target immediately rolls on the Perils of the Warp table. The effects of these hallucinations continue for as long as you sustain the power, or until the Perils of the Warp run their course, whichever is longer. In certain circumstances, where the target may question why those around them are not affected by such an obvious supernatural event as determined by the roll on the table, the target may be allowed to re-roll its Willpower Test. Temporary lost Intellect returns at the rate of 1 point per day. Infernal Gaze is mentally taxing. You suffer 1 Shock for every minute you sustain the power. You may not recover Shock while sustaining this power.
Potency:
[1] +1 temporary Intellect damage.
*[3] Target must add the psyker’s Corruption score to the first digit of their d66 roll on the Perils of the Warp table.</t>
  </si>
  <si>
    <t>Servo-Arm</t>
  </si>
  <si>
    <t>A massive claw designed for heavy lifting and manipulation. You gain +4 Strength when using the arm. In combat, the arm allows you to Brace (p.189) as a Free Action. You can use the arm as a melee weapon (see melee weapons list)</t>
  </si>
  <si>
    <t>ADEPTUS MECHANICUS, IMPERIUM</t>
  </si>
  <si>
    <t>Psychic Revelation</t>
  </si>
  <si>
    <t>Psyker</t>
  </si>
  <si>
    <t>You gain: 1)The Smite psychic power. 2) One Minor Psychic Power of your choice per Tier Ascended. 3) You may purchase psychic powers from one Discipline of your choice.</t>
  </si>
  <si>
    <t>Possession</t>
  </si>
  <si>
    <t>Willpower (Opposed)</t>
  </si>
  <si>
    <t>You breach your enemy’s mind, quashing its will completely, and turning their body into your puppet. You and your target make an Opposed Willpower Test. If you succeed, the target is completely dominated — they have no free will whatsoever. With  simple thought you can compel the target to perform any task you choose as long as the power is Sustained. This control has no limits, and victims do anything you command them to do without question. You immediately gain 1 Corruption on activation of this power, and the target must make a DN 6 Corruption Test when the power ends. Possession is mentally draining, as you must constantly overpower the target’s persona. You suffer 1d3+1 Shock for each target you control every round you sustain the power. You may not recover Shock while sustaining this power.
Potency:
*[1] Activation reduced to an Action.
*[2] May sustain the power for a minute before taking Shock.</t>
  </si>
  <si>
    <t>Mechadendrite Utility</t>
  </si>
  <si>
    <t>Functions as a Combi-Tool (p.236). +1 bonus die to Tech (Int) Tests.</t>
  </si>
  <si>
    <t>Back From the Brink</t>
  </si>
  <si>
    <t>The character gains their choice of either 3 Corruption points or a Memorable Injury (see page 233) of their choice—and the +1D Bonus to Intimidation that comes with it— from the Table 4-4: Memorable Injury.</t>
  </si>
  <si>
    <t>Select either two items of Rare Wargear or one item of Very Rare Wargear with a value equal or lesser than 3 + the new Tier. This may include cybernetics.</t>
  </si>
  <si>
    <t>Soul Shrivel</t>
  </si>
  <si>
    <t>You open a minute fissure into the Immaterium near your enemy, draining the very life energies of their spirit. The target suffers 1d3 Mortal Wounds and must make a Corruption roll.
Potency:
[2] +1 Mortal Wound.
[1] Range increased by 10 m.</t>
  </si>
  <si>
    <t>Mind Impulse Unit</t>
  </si>
  <si>
    <t>You can converse with a machine spirit as an Action; this may require a Tech (Int) Test for unruly spirits. If you succeed, you gain +Double Rank bonus dice to all Tests to operate the machine.</t>
  </si>
  <si>
    <t>Perfidious Wretch</t>
  </si>
  <si>
    <t>Your new allies gift you the following:
 3 Assets.
 1 item of Rare Wargear with a value of 3 + new Tier.
Your disloyalty has earned you the enmity of theFaction you betrayed, and curried the favour of another.</t>
  </si>
  <si>
    <t>Touch of Corruption</t>
  </si>
  <si>
    <t>Touch</t>
  </si>
  <si>
    <t>You unleash the mutable energies of the Warp to forcibly corrupt your target’s flesh. The target suffers 1 Corruption and gains a random mutation from the Minor Mutation table (p.288). The resulting mutation is horrific, but temporary. The target’s flesh returns to normal when the power ends. Touch of Corruption is mentally draining. You suffer 1 Shock for every minute you sustain the power. You may not recover Shock while sustaining this power.
Potency:
[1] Target suffers +2 Shock damage.
[2] Target suffers 1 additional Corruption.</t>
  </si>
  <si>
    <t>Neuroplastic Psychosectemy</t>
  </si>
  <si>
    <t>You gain +1 Intellect and +1 Willpower but suffer −2 Fellowship.</t>
  </si>
  <si>
    <t>Demaning Patron</t>
  </si>
  <si>
    <t>You now report to a demanding patron between every adventure. When you take this Ascension Package, choose to gain one of the following:
Immediately gain 1 item of Rare Wagear with a value of 3 + new Tier.
Immediately gain 2 Assets.
Immediately gain +2 Influence per Tier Ascended.</t>
  </si>
  <si>
    <t>Chameleon</t>
  </si>
  <si>
    <t>You bend reality just enough to cause your image to blend with your surroundings. While this power remains in effect, you gain +3 bonus dice to Stealth (A) Tests and + 1 to your Defence against ranged attacks. 
Potency:
[1] Stealth (A) bonus increased by +1.
[3] Additional +1 bonus to Defence.</t>
  </si>
  <si>
    <t>Reflex Catalyst</t>
  </si>
  <si>
    <t>You gain +1 Initiative.</t>
  </si>
  <si>
    <t>Agent of the Inquisition</t>
  </si>
  <si>
    <t>Inquisition, &lt;ORDO&gt;</t>
  </si>
  <si>
    <t>The character’s status means that they may invoke the name and authority of their Inquisitor to gain +Rank to an Influence or Interaction skill test involving a being with the Imperium keyword. However, because of the character’s experiences, they gain 3 Corruption points or a Memorable Injury of their choice.</t>
  </si>
  <si>
    <t>Inquisitorial Rosette (symbol of authority), plus up to two items of Rare Wargear, or one item of Very Rare Wargear, with a Value up to 3 + the new Tier.</t>
  </si>
  <si>
    <t>Compel</t>
  </si>
  <si>
    <t>Simple Action</t>
  </si>
  <si>
    <t>1 Round</t>
  </si>
  <si>
    <t>You implant a simple command in the mind of a nearby creature. This command must be short (consisting of a single action), simple, and obvious, but can otherwise overcome the given creature’s own interests or base instincts. Example commands include: ‘drop the weapon,’ ‘open the door’ or ‘push him.’ Suggestions cannot make a creature perform an action that they are simply incapable of performing — for example, you can’t make a Cyber Mastiff work a cogitator. The target creature must successfully pass a DN 4 Willpower Test or is compelled to obey. 
Potency:
[1] +1 DN to the Willpower test to resist.
[2] +1 Round duration.</t>
  </si>
  <si>
    <t>Sinew Armature</t>
  </si>
  <si>
    <t>You gain +1 Strength.</t>
  </si>
  <si>
    <t>Apocryphon Oath</t>
  </si>
  <si>
    <t>Deathwatch, Inquisition, Ordo Xenos</t>
  </si>
  <si>
    <t>You join the ranks of the Deathwatch, and you are initiated into secrets that allow you to hunt Xenos more effectively. You receive the normal benefit for having the Ordo Xenos keyword (page 119 of the Wrath &amp; Glory core rulebook) and have access to special Deathwatch arsenals containing rare and specialised equipment. In addition, so efficiently do you coordinate with your Kill-Team that at any time you may spend one Wrath in order to give one Wrath to any other character with the Deathwatch keyword.</t>
  </si>
  <si>
    <t>One reload each of Dragonfire, Hellfire, Kraken, and Vengeance bolt rounds, and one Weapon Upgrade with a value of up to 7 (Very Rare).</t>
  </si>
  <si>
    <t>Conceal Phenomena</t>
  </si>
  <si>
    <t>Full Round</t>
  </si>
  <si>
    <t>You draw the dark energies of the Warp about your mind, cloaking your presence against those who may attempt to detect you via psychic means. If successful, you can resist attempts to locate you or identify you as a Psyker via powers such as Psyniscience. Any Psychic Mastery (Wil) Test made to detect you must be made with a +2 DN penalty.
Potency:
 [1] +1 to the DN for detection attempts.</t>
  </si>
  <si>
    <t>Subdermal Armour</t>
  </si>
  <si>
    <t>You gain +1 Base Resilience.</t>
  </si>
  <si>
    <t>Crux Terminatus</t>
  </si>
  <si>
    <t>Astartes (None Primaris)</t>
  </si>
  <si>
    <t>The character is regarded as an honoured veteran amongst the Adeptus Astartes, and even when not wearing Terminator Armour, they are seen as some of the mightiest and most dedicated warriors in the Imperium. The character’s Resolve is increased by +2, and whenever the character makes a successful Weapon Skill, Ballistic Skill, or Leadership test, they may shift a single exalted icon to allow themselves and all allies with the Imperium keyword within 15m to heal 1+Rank Shock.</t>
  </si>
  <si>
    <t>The character may request the use of Terminator Armour and accompanying weapons (normally a Storm Bolter and Power fist, but other combinations are common, including a Thunder Hammer and Storm Shield, or a pair of lightning claws) from their Chapter’s armoury before embarking upon a mission.</t>
  </si>
  <si>
    <t>Conjure Flame</t>
  </si>
  <si>
    <t>Move Action</t>
  </si>
  <si>
    <t>Fire, Psychic</t>
  </si>
  <si>
    <t>You conjure a simple flame. This flame can vary in size, from as small as a match to as large as a crackling torch. This flame behaves in every way as real fire and can be used to ignite combustible materials. While the flame exists, you are immune to its effects, though you are not immune to the effects of fire from any other source (nor is your clothing or any items you’re holding). When making a melee attack, this flame can be used as a weapon inflicting 8+1ED damage. At the GM’s discretion, this can cause the On
Fire condition. 
Potency:
[1] You generate an additional flame.
[2] +1 ED damage.</t>
  </si>
  <si>
    <t>Augmetic Arm Weapon Implant</t>
  </si>
  <si>
    <t>You may implant a weapon with the Pistol Trait into an augmetic arm. Alternatively, you may choose to implant a knife or a melee weapon of a similar size into an augmetic arm. You can extract or retract the implanted weapon as an Action. Your limb functions normally until you extract it. The limb can only be used as a weapon while the weapon is extracted. You can’t drop an implanted weapon and you can’t be disarmed without amputating the limb.</t>
  </si>
  <si>
    <t>Rubicon Primaris</t>
  </si>
  <si>
    <t>Primaris</t>
  </si>
  <si>
    <t>Change your Species from Adeptus Astartes to Primaris Astartes, with all the accompanying benefits. The cost of this has already been accounted for in the cost of this ascension package.</t>
  </si>
  <si>
    <t>You replace your weapons and armour with the nearest equivalents which have the Primaris keyword. At the GM’s discretion, unique wargear may be altered or upgraded as well.</t>
  </si>
  <si>
    <t>Dull Pain</t>
  </si>
  <si>
    <t>You use your force of will to desensitise others (or yourself) to pain. While this power remains in effect, the target reduces all Shock they suffer by 1.
Potency:
[1] Shock reduced by a further 1.
[3] Target reduces all Wounds they suffer by 1.</t>
  </si>
  <si>
    <t>Eyes Of The Crone</t>
  </si>
  <si>
    <t>A single Eye of the Crone can have two different Augmetic Eye effects (p.243).</t>
  </si>
  <si>
    <t>AELDARI</t>
  </si>
  <si>
    <t>Flash Bang</t>
  </si>
  <si>
    <t>Auditory, Light, Psychic</t>
  </si>
  <si>
    <t>You mentally snap Warp energy like a whip, creating a bright flash and a sharp crack of sound. Everyone within range must make a successful DN 3 Toughness Test or take 1 Shock and be Blinded for 1 round.
Potency:
[1] Additional +1 Shock.
[2] Range increased by 5 m</t>
  </si>
  <si>
    <t>Heart Of Vaul</t>
  </si>
  <si>
    <t>You gain +1 to Defence and Armour in addition to any armour or shield you have.</t>
  </si>
  <si>
    <t>Hover</t>
  </si>
  <si>
    <t>You use your force of will to unshackle your body from the constraints of gravity. You can float freely, hovering or moving slowly up or down (1/2 Speed). You are not able to truly fly, however, so must use some other means to move in any other direction.This power may be used to attempt to negate a fall.
Potency:
*[1] May move at normal Speed up or down.
[2] May also affect a willing creature within 5m. The Psyker controls their vertical movement.</t>
  </si>
  <si>
    <t>Iron Gob</t>
  </si>
  <si>
    <t>You gain +1 Armour (this stacks with worn Armour) and +1 bonus die to Intimidation (Wil) Tests. You can make a melee bite attack with a Damage of 6 +2 ED.</t>
  </si>
  <si>
    <t>ORK</t>
  </si>
  <si>
    <t>Inflict Pain</t>
  </si>
  <si>
    <t>You draw upon the swirling energies of the Warp and pour them into the mind of your target, wracking them with debilitating pain. Choose a target within visual range. That target immediately takes 1d3 Shock and must make a successful DN 3 Willpower Test or is Staggered. As long as you sustain this power, the target must make the same Test again at the beginning of each of their rounds or be dealt another point of Shock and remain Staggered. If the target resists, they are immune to being Staggered by this power for the rest of the scene. Inflict Pain has no effect against targets that aren’t truly alive (such as Daemons, plants, etc.).
Potency:
[1] Additional +1 Shock damage per sustained Round.</t>
  </si>
  <si>
    <t>Iron Gutz</t>
  </si>
  <si>
    <t>You gain +2 bonus dice to Tests to resist ingested poisons. You can automatically find food to subsist you in any environment.</t>
  </si>
  <si>
    <t>Invoke Luck</t>
  </si>
  <si>
    <t>2 Simple Actions</t>
  </si>
  <si>
    <t>You manipulate the energies of the Warp, perhaps without even consciously doing it, to make sure probabilities seem to favour you. You may choose to gain +1 bonus dice to one Test you make during the power’s duration.
Potency:
[1] You gain +1 bonus dice to the chosen Test.</t>
  </si>
  <si>
    <t>Rebuilt Cranium</t>
  </si>
  <si>
    <t xml:space="preserve">Roll 1d3 at the start of each session. Your Intellect Attribute increases by the result. You may spend a point of Wrath to reroll the 1d3 at any time. The GM may force a reroll of the 1d3 under circumstances that could cause the bionik to malfunction. </t>
  </si>
  <si>
    <t>Mental Force</t>
  </si>
  <si>
    <t>15 Meters</t>
  </si>
  <si>
    <t>Kinetic, Psychic</t>
  </si>
  <si>
    <t>Through sheer willpower, you summon an invisible mental force and use it to shove a target in line-of-sight. The target must immediately make a successful DN 4 Agility Test or is knocked Prone, possibly incurring additional consequences depending upon their situation at the time.
Potency:
[1] Range is increased by 15 m.
[2] Agility Test DN increased by 1.</t>
  </si>
  <si>
    <t>Otherworldy Voices</t>
  </si>
  <si>
    <t>Auditory, Psychic</t>
  </si>
  <si>
    <t>You mould the cacophonous sounds of the Warp into a tool for your own purposes, causing ghostly voices or other sounds to appear from places or objects within line of sight and in range. These voices or sounds have an echoing, otherworldly quality to them, and cannot rise in volume above a typical conversational tone. These sounds are usually used to unnerve or distract others, but they can also be used to convey information to distant targets, though such communication is oneway and disturbing in nature.
Potency:
[1] Range is increased by 25 m.
*[2] Volume of voices and sounds increased to level of a shout.</t>
  </si>
  <si>
    <t>Requirements</t>
  </si>
  <si>
    <t>Phantom Grip</t>
  </si>
  <si>
    <t>You manifest an invisible set of phantom hands within range. By using the appropriate action, you can use these hands to perform any number of tasks that they might do — push a button, open/close a door, pull the pin from a grenade, etc., though you must be able to see the object/target to be manipulated. For the purposes of these tasks, the Phantom Grip has a Strength and Agility equal to your Willpower. Though Phantom Grip cannot be used to make an actual attack against a creature, it might be able to trip up, confuse, or distract them.
Potency:
*[1] Activation reduced to an Action.
[1] Range increased by 10 m.</t>
  </si>
  <si>
    <t>Acute Sense</t>
  </si>
  <si>
    <t>Pick one of your 5 senses (sight, hearing, smell, taste, or touch). Whenever you make an Awareness Test based on that sense, you gain +Rank bonus dice.</t>
  </si>
  <si>
    <t>Bolstering Purity</t>
  </si>
  <si>
    <t>ADEPTUS MINISTORUM or ADEPTA SORORITAS Keyword</t>
  </si>
  <si>
    <t xml:space="preserve">Your words drip with the Emperor’s immaculate will, reinforcing the faith of your allies. You gain +1 Faith. As a Reflexive Action, you can spend 1 Faith to bolster another’s purity. Select one character with the IMPERIUM keyword within hearing range — this can be yourself. The character automatically succeeds all Resolve and Conviction Tests until the end of the Round. Once you have used this ability, you cannot use it again until you have completed a Regroup. </t>
  </si>
  <si>
    <t>Psychic Torch</t>
  </si>
  <si>
    <t>Electric, Psychic</t>
  </si>
  <si>
    <t>You conjure a floating orb of glowing light. Though typically equal in intensity to a common lumen torch, you can cause it to become as dim as a candle or as bright as a flare through concentration. The orb typically floats in the air beside you, but with a mental command it can be given simple instructions such as to follow you, orbit your head, or to remain stationary at a specific location. The orb may move up to your Speed, but instantly dissipates if it passes out of range.
Potency:
[1] Range is increased by 5 m.
[2] May create an additional orb.</t>
  </si>
  <si>
    <t>Angel of Death</t>
  </si>
  <si>
    <t>Rank 2+, Adeptus Astartes Species</t>
  </si>
  <si>
    <t>You are a Space Marine — one of the most feared warriors in the galaxy. You are a highly trained superhuman veteran of hundreds of battles, and have mastered the use of many deadly weapons.Add +Rank to the total Damage Value of successful attacks with the following weapons:
X Chainswords
X Chainaxes
X Power Swords
X Power Fists
X Unarmed strikes
X Bolt weapons
X Any weapon with the ADEPTUS ASTARTESKeyword.
At the GM’s discretion, this Talent may also apply to weapons with the CHAOS Keyword for Chaos Space Marines.</t>
  </si>
  <si>
    <t>By his Will</t>
  </si>
  <si>
    <t>IMPERIUM Keyword</t>
  </si>
  <si>
    <t xml:space="preserve">The depth of your faith allows you to call upon the God-Emperor to assist you when you work with another of His children. You gain +1 Faith. When you Help a character with the IMPERIUM Keyword, you add triple the number of bonus dice if you spend 1 Faith. </t>
  </si>
  <si>
    <t>Subvert Machine</t>
  </si>
  <si>
    <t>You reach into a specific machine or mechanism with your mind and cause it to temporarily cease functioning. A mechanism jammed with this power remains inoperable for one minute. The mechanism can be cleared and made operational during this time
with a successful DN 3 Tech Test.
Potency:
[1] Range increased by 25 m.
[1] Tech Test DN increased by +1.</t>
  </si>
  <si>
    <t>Armour Bane</t>
  </si>
  <si>
    <t>Weapon Skill Rating 2+</t>
  </si>
  <si>
    <t>Your furious strikes rend armour, leaving it broken and useless. When you make a successful melee attack you can Shift Exalted Icons to reduce the target’s Resilience instead of adding ED. Each Exalted Icon you Shift decreases the target’s Resilience by 1. This Resilience is removed before you calculate damage from the attack. Your weapon must have one of the following Keywords to activate this Talent:
X BLADE
X CHAIN
X FORCE
X POWER FIELD</t>
  </si>
  <si>
    <t>Consecrated Light</t>
  </si>
  <si>
    <t>ADEPTUS MINISTORUM Keyword</t>
  </si>
  <si>
    <t xml:space="preserve">The Emperor’s power can manifest physically for the faithful in times of need, a beacon to bolster the citizens of the Imperium. You gain +1 Faith. As a Reflexive Action, you may spend 1 Faith and present a holy symbol of the Imperial Cult. You and any allies with the IMPERIUM Keyword within 15 + Double Rank metres gain +Double Rank bonus dice on Fear and Corruption Tests until the end of the Round. </t>
  </si>
  <si>
    <t>Fiery Form</t>
  </si>
  <si>
    <t>You burst into flame, your body engulfed in a roaring inferno. These flames cause no harm to you or your possessions. While this power is sustained, all creatures within 2 m of you immediately take 10 + 1 ED damage, and take this damage again at the end of each of their own turns they remain in range. You gain a +1 bonus to your Defence and are immune to all damage or effects with the FIRE or MELTA Keywords.
Potency:
[2] +1ED damage.
[3] +1 Defence.</t>
  </si>
  <si>
    <t>Augmetic</t>
  </si>
  <si>
    <t>You replace part of your biology with an augmetic, the common name for cybernetic implants in the Imperium. You may take this Talent more than once. Each time you take this Talent you may select two augmetics of Rare or lower rarity, or a single Very
Rare augmetic. See p242 for more information on Augmetics The GM determines which augmetics are available (usually any of those designed for your Species) and who can perform the necessary installation procedure.</t>
  </si>
  <si>
    <t>Divine Guidance</t>
  </si>
  <si>
    <t xml:space="preserve">Through His direction, no shot will miss its mark. You gain +1 Faith. As a Combat Action, you can spend 1 Faith to give the Emperor’s guidance. Select one character with the IMPERIUM Keyword within hearing range — this can be yourself. The character gains +Double Rank bonus dice to Ballistic Skill (A) Tests for 1 Round. </t>
  </si>
  <si>
    <t>Flames Breath</t>
  </si>
  <si>
    <t>You spew a gout of wapfire towards your foes. Anything in a Medium Blast (p.208) immediately takes 14 + 2 ED damage and is On Fire. 
Potency:
[2] +1 ED damage.
[2] Affected area is a Large Blast.</t>
  </si>
  <si>
    <t>Betrayer</t>
  </si>
  <si>
    <t>CHAOS Keyword</t>
  </si>
  <si>
    <t>You can make mortal sacrifices to the Chaos Gods to gain their favour. You gain +1 Corruption. You can sacrifice a willing or unconscious individual — such as a devotee or follower — to gain a point of Wrath. At the GM’s discretion, this sacrifice triggers a Corruption Test.</t>
  </si>
  <si>
    <t>In His Name</t>
  </si>
  <si>
    <t>IMPERIUM Keyword, Scholar Rating 1+</t>
  </si>
  <si>
    <t xml:space="preserve">You have spent time studying the holy writings of the Cult Imperialis and can invoke hallowed passages to sway others. You gain +1 Faith. Whenever you target a character with the IMPERIUM Keyword with a Persuasion or Leadership Test, you can spend 1 Faith to add +Double Rank bonus dice to your pool. </t>
  </si>
  <si>
    <t>Mindfire</t>
  </si>
  <si>
    <t>Target Willpower</t>
  </si>
  <si>
    <t>100 Meters</t>
  </si>
  <si>
    <t>You subtly raise the internal temperature of your target’s body. As the temperature rises they experience intense discomfort and their body falters. You must win at an Opposed Willpower Test with a target in line of sight to activate this power. If you succeed, you raise the target’s internal temperature and they are Hindered. In order to Sustain this power you must win an Opposed Willpower Test against your target at the start of each of your turns. Whilst this power is affecting a target, the effects of extreme cold may be reduced or ignored at the GM’s discretion.
Potency:
[1] Increase target’s level of Hindered by 1.
[3] Target is Exhausted.</t>
  </si>
  <si>
    <t>Berzerker</t>
  </si>
  <si>
    <t>The very sight of blood energises you in battle. Whenever you see an individual within 30 metres of you suffer a Critical Hit or the Bleeding Condition, you gain 1 point of Wrath. The GM may require a Corruption Test whenever this Talent is activated.</t>
  </si>
  <si>
    <t>Inspired Blessing</t>
  </si>
  <si>
    <t>Your blessings invoke the majesty of the God-Emperor, uplifting your allies and reinforcing their determination. You gain +1 Faith. You may make an inspirational statement or prayer as a Combat Action. When you do so, spend 1 Faith to restore 1d3 + Double Rank Shock to you and all allies with the IMPERIUM keyword within 15 + Double Rank metres.</t>
  </si>
  <si>
    <t>Molten Beam</t>
  </si>
  <si>
    <t>You stretch forth your open hand and release a beam of blindingly bright energy at your foes. This extremely hot beam of raw power melts even the hardest metals to slag, and the air within 2 m of the beam’s passage catches fire. The beam instantly travels along a straight line for 10 m in a direction you choose, striking targets using a Medium Blast. Targets struck by the beam suffer 18 + 2 ED damage and must pass an Agility test (DN 4) or be set On Fire.
Potency:
[2] +1ED damage.
*[1] Strikes targets in a Large Blast.</t>
  </si>
  <si>
    <t>Binary Chatter</t>
  </si>
  <si>
    <t>ADEPTUS MECHANICUS Keyword</t>
  </si>
  <si>
    <t>You are adept at controlling mechanical constructs. You gain +Double Rank bonus dice whenever you attempt to instruct, program, or question a servitor or a similar construct, such as a cherub, or a servo-skull.</t>
  </si>
  <si>
    <t>Litany of Hatred</t>
  </si>
  <si>
    <t>ADEPTUS MINISTORUM or ADEPTA SORORITAS Keyword, and the Hatred Talent (p.135)</t>
  </si>
  <si>
    <t>Hatred is the Emperor’s greatest gift to humanity. You gain +1 Faith. You may spend 1 Faith and a Simple Action to recite a Litany of Hate. The effects of your Hatred Talent now apply to any of your allies with the IMPERIUM keyword within Rank x 10 metres.</t>
  </si>
  <si>
    <t>Spontaneous Combustion</t>
  </si>
  <si>
    <t>You focus your rage, eyes glowing with Warpfire, until your enemies burst into flame. Targets hit with this power suffer 12 + 1 ED damage and must make a successful DN 4 Agility Test to avoid being set On Fire.
Potency:
[2] +1 ED damage.
[1] +10 m range.</t>
  </si>
  <si>
    <t>Blindfighter</t>
  </si>
  <si>
    <t>Awareness Rating 3+</t>
  </si>
  <si>
    <t>You have trained to fight blind, relying on your instincts and other senses to detect and dispatch your foes even when you cannot see. The Blinded Condition does not affect your attack Tests using your Weapon Skill (I).</t>
  </si>
  <si>
    <t>Martyr's Tears</t>
  </si>
  <si>
    <t>ADEPTUS MINISTORUM or ADEPTA SORORITAS Keyword, Willpower Rating 3+.</t>
  </si>
  <si>
    <t xml:space="preserve">You are destined for martyrdom, prepared and willing to sacrifice yourself entirely to serve the Emperor’s grand vision. You gain +1 Faith. As Simple Action you can select a human target to heal. You must spend 1 Faith and take a number of Wounds up to a maximum equal to your Tier. The target recovers double the number of Wounds you sacrificed. </t>
  </si>
  <si>
    <t>Wall of Flame</t>
  </si>
  <si>
    <t>You throw your arms wide and channel the seething energies of the Warp, conjuring a wall of flames. Initially, you may freely shape this fiery wall as you please, though its dimensions have limits — up to 3 m wide, 20 m long and 10 m high. You can summon the Wall of Flame anywhere within range and line of sight, including the space occupied by living creatures. Once the wall has been summoned, its dimensions cannot be altered, and it burns without fuel for as long as you sustain it. Creatures that attempt to pass through the Wall of Flame or that are caught inside it when it is summoned immediately take 12 +1ED damage and are On Fire. Creatures within 2 m immediately take 10 + 1 ED damage when the wall is summoned, and again each turn they end within 2 m of the wall.
Potency:
[2] +1 ED damage.
*[2] You may use a Move Action to reshape the wall of flame once while it is Sustained.
[1] +1 m in height or length.</t>
  </si>
  <si>
    <t>Blood Must Flow!</t>
  </si>
  <si>
    <t>You know how to place your strikes to inflict hemorrhaging injuries. You may spend an Exalted Icon whenever you make a successful Weapon Skill (I) attack to inflict the Bleeding Condition to your target.</t>
  </si>
  <si>
    <t>Repent!</t>
  </si>
  <si>
    <t>ADEPTUS MINISTORUM or ADEPTA SORORITAS Keyword Willpower Rating 3+</t>
  </si>
  <si>
    <t xml:space="preserve">The righteousness of your indignation rings in the ears of those true to the Imperial Cult You gain +1 Faith. You can attempt to force another adherent of the Imperial Cult to repent using the force of your will. Spend 1 Faith and make an opposed Intimidation (Wil) Test against your target with +Rank bonus dice. If you are in combat, this takes a Combat Action. If you succeed on the Test and the target has the IMPERIUM Keyword, they kneel and repent for Double Rank x 10 seconds.  </t>
  </si>
  <si>
    <t>Conceal/Reveal</t>
  </si>
  <si>
    <t>Aeldari, Psychic</t>
  </si>
  <si>
    <t>Runes of Battle</t>
  </si>
  <si>
    <t>You reach out with your mind and take command of the shadows, bending and shaping them to your will. Once activated, you can cause one of the following effects:
X Conceal: You draw the shadows in and don them like a cloak to conceal your position. While the power is sustained, you and any allies within 5 m gain a +1 bonus to your Defence and +1 bonus dice to any Stealth (A) Tests you make.
X Reveal: You push the shadows away from a target within range, revealing them to all. Target one enemy within range as the centre point for a Medium Blast area of effect. Any enemies in that area while the power is sustained can’t benefit from bonuses to Defence or Stealth tests due to cover while this power is sustained.
Potency:
[3] Conceal: Benefits improve by +1 Defence and +1d to Stealth.
*[2] Reveal: Effects Affects enemies in a Large Blast.</t>
  </si>
  <si>
    <t>Bombardment</t>
  </si>
  <si>
    <t>Rank 2+ Any of the following Keywords: ADEPTUS ASTARTES, AELDARI, ASTRA MILLITARUM, CHAOS, ORK, ROGUE TRADER</t>
  </si>
  <si>
    <t>You have the connections and military backup to call in an airstrike. A bombardment may come from ground-based artillery, aircraft, or even a voidship in low orbit. In all cases, the attacks are devastating to their targets. Once per game session, a character with
this Talent and access to communications with their vessel or other forces may call in a bombardment. The bombardment attack deals 20 + Double Rank ED damage to all targets within Rank x 10 metres of the designated target.</t>
  </si>
  <si>
    <t>Righteous Wrath</t>
  </si>
  <si>
    <t>Human, IMPERIUM Keyword, Willpower Rating 3+</t>
  </si>
  <si>
    <t xml:space="preserve">Your burning fervour inspires you to great deeds, and can similarly inspire your allies. You gain +1 Faith. As a Combat Action, you can spend 1 Faith to gain +2 Wrath. When you do this, you can sacrifice 1 point of Wrath to give an ally with the IMPERIUM Keyword that can hear you and is faithful to the Imperial Cult +1 Wrath. </t>
  </si>
  <si>
    <t>Embolden/Horrify</t>
  </si>
  <si>
    <t>You reach into the minds of those around you, either fortifying or eroding their resolve. Once activated, you can choose one of the following effects: 
X Embolden: You instil valour and determination into your allies. While the power is sustained, you and all allies within 5 m gain +1 bonus die to Resolve Tests.
X Horrify: You sap the courage and determination of your enemies. Target one enemy within range as the centre point for a Medium Blast area of effect. Any enemies in that area suffer a +1 DN penalty to Resolve Tests while the power is sustained.
Potency:
[2] Embolden: +1 bonus die to Resolve Tests.
[2] Horrify: +1DN penalty to target’s Resolve Tests.</t>
  </si>
  <si>
    <t>Brutalist</t>
  </si>
  <si>
    <t>Strength Rating 3+</t>
  </si>
  <si>
    <t>Your strike brutal blows regardless of the weapon you wield. Every melee weapon you wield has the Brutal Weapon Trait (p.209), including your unarmed strikes. If you make a successful melee attack with a weapon that already has the Brutal Weapon Trait, you deal an additional +1 damage. This bonus damage is applied after calculating your total damage, not to the weapon’s Damage value.</t>
  </si>
  <si>
    <t>Shield of Faith</t>
  </si>
  <si>
    <t xml:space="preserve">Your indomitable belief steels your mind against Warp-witchery. You gain +1 Faith. As a Reflexive Action, you may spend 1 Faith to ignore a psychic power or effect until the end of the Round. You may spend an additional Faith to grant the same bonus to all allies with the IMPERIUM keyword within 15 + Double Rank metres. </t>
  </si>
  <si>
    <t>Empower/Enervate</t>
  </si>
  <si>
    <t>You commune with the spirits of those around you, expanding their potential or draining their will to fight. Once activated, you can cause one of the following effects:
X Empower: You empower the spirits of yourself and your allies. Whilst this power is sustained, you and all allies within 5 m gain +1 ED to any successful melee attack.
X Enervate: You sap your enemies’ spirits, filling them with doubt and despair. All enemies in a Medium Blast area within range suffer a -1 ED penalties to any successful melee attacks, to a minimum of 0.
Potency:
[3] Empower: +1 ED to damage.
[3] Enervate: –1 ED to target’s damage.</t>
  </si>
  <si>
    <t>Chaos Familiar</t>
  </si>
  <si>
    <t xml:space="preserve">The Dark Gods have rewarded you with a minion drawn from the Warp. This malign creature revels in violence and deception, and serves as a constant reminder of your choices. Chaos familiars are unreliable, fickle, and treacherous, but they can be a powerful tool in any cultist’s arsenal. You gain +2 Corruption. You gain a minion, a lesser daemon spawned from the Warp. It uses the Brimstone Horror profile (see p.349), but has a 1 in all Attributes. It’s only Skills are Scholar (5) and Stealth (8). The daemon is fickle. To get it to take action, you must first succeed at an Opposed Persuasion or Intimidation Test. Once persuaded, the daemon goes to extreme measures to accomplish whatever task you set, to the best of its limited abilities. At the GM’s discretion, if the minion sees you act against the interests of the Warp, the familiar immediately turns on you until it’s destroyed or convinced of its mistake. If the familiar is slain, you must spend a Wrath Point to summon it again — which is timeconsuming and requires the GM’s permission. </t>
  </si>
  <si>
    <t>The Passion</t>
  </si>
  <si>
    <t>You cast your thoughts to His glory; His visage demands destruction. You gain +1 Faith. As a Combat Action, you can spend 1 Faith to inspire the Emperor’s wrath. Select one character with the IMPERIUM Keyword within hearing range — this can be yourself. The character gains +Double Rank bonus dice to Weapon Skill (I) Tests for 1 Round.</t>
  </si>
  <si>
    <t>Enhance/Drain</t>
  </si>
  <si>
    <t>Drawing upon the favour of Khaine, you enhance the combat prowess of your allies or diminish that of your enemies. Once activated, you can cause one of the following effects:
X Enhance: You channel a fraction of Khaine’s skills to enhance your allies’ combat abilities. While the power is sustained, you and all allies within 5 m gain +1 bonus dice to any Weapon Skill (I) Tests they make.
X Drain: You allow a portion of Khaine’s anger and disdain to suppress the fighting skills of your enemies. Target one enemy within range as the centre point for a Medium Blast area of effect. Any enemies in that area while the power is sustained suffer a +1 DN to any Weapon Skill (I) Tests they make.
Potency:
[2] Enhance: Additional +1 bonus dice to Weapon Skill (I) Tests.
[2] Drain: Additional +1DN to target’s Weapon Skill (I) Tests.</t>
  </si>
  <si>
    <t>Conversational Cogitator</t>
  </si>
  <si>
    <t>The cogitation devices that form your brain are finely tuned. Through the cold purity of logic you can calculate the likely outcomes of a conversation, and predict the responses of weaker biological minds. Before making a Cunning (Fel), Deception (Fel), Insight (Fel), or Persuasion (Fel) Skill Test you can choose to use this Talent to use your Tech (Int) Skill instead. You must complete a Regroup or Respite before you can use this Talent again.</t>
  </si>
  <si>
    <t>The Emperor Protects</t>
  </si>
  <si>
    <t>You gain +1 Faith. As a Reflexive Action, you may spend 2 Faith to force an attack directed at you to miss.</t>
  </si>
  <si>
    <t>Protect/Jinx</t>
  </si>
  <si>
    <t>Tugging on the threads of fate that surround any field of battle, you isolate and bind those of a specific individual, reshaping their destiny. Once activated, cause one of the following effects: 
X Protect: You weave your fate and that of your allies, to inure you from harm. While the power is sustained, you and all allies within 5 m gain a +1 bonus to their Resilience.
X Jinx: You weave your enemies’ fate, making them more susceptible to harm. Target one enemy within range as the centre point for a Medium Blast area of effect. Any enemies in that area while the power is sustained suffer a –1 penalty to their Resilience.
Potency:
[3] Protect: Additional +1 bonus to Resilience.
[3] Jinx: Additional –1 penalty to Resilience.</t>
  </si>
  <si>
    <t>Counter Attack</t>
  </si>
  <si>
    <t>Weapon Skill Rating 5+</t>
  </si>
  <si>
    <t>You are a master of melee combat, able to find an opening in your opponent’s guard when they attack. You can use this Talent whenever an enemy targets you with a melee attack. After the enemy has completed their attack, you may make a single melee attack against that enemy as a Reflexive Action. You may not apply any other Talents, Abilities, or combat options to a Counter Attack. You may Counter Attack. up to Double Rank times per Round. If you Counter Attack, you cannot take any Move Actions on your next turn.</t>
  </si>
  <si>
    <t>Quicken/Delay</t>
  </si>
  <si>
    <t>You twist time itself, briefly altering its flow for a select few on the battlefield. Once activated, you can cause one of the following effects:
X Quicken: You change the flow of time for yourself and your allies, making you seem supernaturally swift. While the power is sustained, you and all allies within 5 m may make an additional Movement on each of your turns.
X Restrain: You change the flow of time for your enemies, making them move as if they were passing through deep water. Target one enemy within range as the centre point for a Medium Blast area of effect. Any enemies in that area while the power is sustained move as if they are in Difficult Terrain.
Potency:
[2] Quicken: Increase the radius of the effect to allies within 10 m.
[2] Restrain: Increase the area of effect to a Large Blast.</t>
  </si>
  <si>
    <t>Deadshot</t>
  </si>
  <si>
    <t>Ballistic Skill Rating 2+</t>
  </si>
  <si>
    <t>You are a skilled shot, trained to carefully target your enemies’ weak points. When you take the Aim action (p.189) and make a Called Shot (p.187) you double the bonus ED you recieve.</t>
  </si>
  <si>
    <t>Assail</t>
  </si>
  <si>
    <t>Eyes blazing with inner light, you use nothing more than the power of your will to uproot a boulder, tree, or similarly large object in the vicinity, and smite your enemies with it. Targets hit by this power suffer 10 + 1 ED damage.
Potency:
[1] +1ED damage.
[2] +10 m range.</t>
  </si>
  <si>
    <t>Death or Glory</t>
  </si>
  <si>
    <t>Even when terrified, you can summon the courage to mount a ferocious attack. Whenever you are required to make a Fear Test, you may choose to instantly Charge the source of Fear, if you are able to, and make a single melee attack. Make the Fear Test after this attack resolves if the target is still alive. If you are in combat after the Fear Test resolves, you sacrifice your first Turn.</t>
  </si>
  <si>
    <t>Crush</t>
  </si>
  <si>
    <t>You clamp an invisible force around your enemy, and tighten it to crush them. If successfully activated, the target takes 10 + 1 ED damage and must make a successful DN 5 Strength or Willpower Test (their choice) or be Restrained. While Restrained, the target can do nothing on their turn except try to break free by again making another Strength or Willpower Test as a Full Round Action. If the victim does not escape, they take an additional 10 + 1 ED at the beginning of each of your turns for as long as you Sustain the power.
Potency:
[3] +1 ED damage. The increased damage applies to the continual damage each turn.
[2] +1 DN to the Strength or Willpower Test.</t>
  </si>
  <si>
    <t>Deductive</t>
  </si>
  <si>
    <t>Intellect Rating 3+</t>
  </si>
  <si>
    <t>Your studious mind can pick apart a problem (or person) with ease. As a Simple Action, you may use this Talent to make an Intellect-based Skill Test to recall or notice something about a target. The target can be anything, from a mag-locked door with a cantankerous machine spirit to an inscrutable Planetary Governor. If you pass the Test, the GM may give you information based on the Skill you used to make the Test. You also gain +Rank bonus dice to any Test made against that target that utilises this information, and may give this bonus to an ally, if you communicate what you have learned.</t>
  </si>
  <si>
    <t>Grav-Warp</t>
  </si>
  <si>
    <t>Targets Willpower +2</t>
  </si>
  <si>
    <t>50 Meters</t>
  </si>
  <si>
    <t>You exploit the pressures of the Warp, exerting a force much like gravity on your target. Make an Opposed Willpower Test with a single target in line of sight to activate this power. If you succeed, you can choose to inflict one of the following effects on the target:
X Increase Gravity: Your target is Prone and Restrained.
X Change Gravity: Choose a direction; gravity now acts in that direction for the target.
If you Sustain this power, you may choose another effect — such as increasing gravity after changing it — or change the direction of gravity for the target again. Whenever your stop sustaining this power or the target moves more than 50 m away, the power no
longer affects the target. The gravity the target is subjected to is equivalent to Terran standard. This may cause them to take damage from falling (p.201). If your target is an object, the DN is determined by the object’s size and weight.
Potency:
[2] Inflict 1 Mortal Wound to the target.
[3] Increase Range by +50 m.</t>
  </si>
  <si>
    <t>Devotees</t>
  </si>
  <si>
    <t>Leadership Rating 4+</t>
  </si>
  <si>
    <t>Through reputation or assignment, you have gathered a number of followers that will do whatever you ask. If you are attacked, they intervene. Your devotees are a Mob of Troops, as described in Chapter 14: Bestiary. A number of devotees equal to Double Rank +2 have decided to follow you. You may use the stats presented in Chapter 14 for each devotee, or use the following rules:
X Devotee Attributes are equal to 1 + Double Rank.
X Devotee Skills are equal to 1 + Double Rank.
X A devotee’s Attributes and Skills cannot be higher than your own.
Whenever you are hit by any form of attack, any of your devotees may make a DN5 Initiative Test as a Reflexive Action. If they succeed, the attack kills the devotee instead of hitting you. Slain devotees may be replaced for free with new devotees the next time you visit a major encampment or city. If you take this Talent more than once, you gain more devotees of the same type you already possess. If you already have followers from an archetype ability, this Talent provides additional followers of that type instead.</t>
  </si>
  <si>
    <t>Levitation</t>
  </si>
  <si>
    <t>Your hair and garments are blown fiercely by ethereal forces as you rise off the ground. You can fly freely at your normal Speed while you sustain this power. Levitation is mentally taxing. You suffer 1 Shock for every hour you sustain the power,
Potency:
[1] Flying Speed increases by 5 m.
[2] +1 Strength for determining what you may carry while flying.</t>
  </si>
  <si>
    <t>Die Hard</t>
  </si>
  <si>
    <t>You’re hard to kill. When you suffer your maximum Wounds, you are not Dying. Roll once on the Memorable Injuries table and heal 1 Wound. You may not use this Talent again until you complete a Regroup.</t>
  </si>
  <si>
    <t>Shock Wave</t>
  </si>
  <si>
    <t>With a mighty thrust of your fist, you unleash a burst of mental force that blasts from you in all directions. All creatures within range take 12 + 1 ED damage from this blast and must make a successful DN 5 Agility Test or be thrown to the ground Prone.
Potency:
[1] Range is increased by 5 m.
[2] +1ED damage.</t>
  </si>
  <si>
    <t>Dirty Fighter</t>
  </si>
  <si>
    <t>You’re proficient in the art of foul play. Whenever you make an Interaction Attack (p.190) and you shift 2 Exalted Icons, you can inflict your target with an additional Condition. Choose the most narratively appropriate Condition from the following options:
X Blinded (p.199)
X Prone (p.200)
X Restrained(p.200)
X Staggered (p.200)</t>
  </si>
  <si>
    <t>Telekinetic Dome</t>
  </si>
  <si>
    <t>You draw the inert energies floating all around you and fashion an invisible barrier of force to protect yourself from harm. You gain +2 Resilience and may soak Mortal Wounds while you sustain this power. Telekinetic Dome is mentally taxing. You suffer 1 Shock for every minute you sustain the power.
Potency:
*[2] Increase range to +Rank m, and all beings in range gain the same protection.
[2] Increase bonus to Resilience by +1.</t>
  </si>
  <si>
    <t>Disipline Savant</t>
  </si>
  <si>
    <t>Psychic Mastery Rating 4+, and at least 2 psychic powers from a single Discipline.</t>
  </si>
  <si>
    <t>Your devotion to a psychic discipline has given you mastery over your style of Warpcraft. When you take this Talent, you may select a psychic discipline in which you have at least 2 psychic powers. Whenever you make a Psychic Mastery (Wil) Test to activate a psychic power from that discipline, reduce the DN by 1.</t>
  </si>
  <si>
    <t>Erasure</t>
  </si>
  <si>
    <t>Ues</t>
  </si>
  <si>
    <t>Telepathy, Psychic</t>
  </si>
  <si>
    <t>You remove a memory from your target’s mind, casting it off to be lost in the Warp forever. Make an Opposed Willpower Test with a target in line of sight to activate this power. If you succeed, you may remove a recent memory from the target’s mind. You may only remove a number of hours of the target’s memory equal to your Rank, and cannot remove memories from more than 24 hours before this power was used. The target is aware of the gap in their recollections, but the memories have been fully removed from their psyche and cannot be recovered.
Potency:
[2] +30 m range.
[3] Double the length of the memory that can be removed.</t>
  </si>
  <si>
    <t>Disturbing Voice</t>
  </si>
  <si>
    <t>You have a sinister and upsetting voice. This may be due to infrasonic cadences produced by a vox synthesiser, interrogation training, or just an inborn air of malice. You gain +Rank bonus dice to Intimidation (Wil) and Leadership (Wil) Tests when you use
your voice. Any Fellowship Test made with someone likely to be put off by your voice (nervous individuals, Psykers, pious members of the Ecclesiarchy) suffers +2 DN penalty.</t>
  </si>
  <si>
    <t>Fog the Mind</t>
  </si>
  <si>
    <t>You reach into your enemy’s mind and cloud their thoughts, slowing their cognitive processes and dulling their wits. A sense of haziness and confusion overcomes all enemies within range, and they must make a successful DN 6 Willpower Test or immediately be both Hindered (2) and Staggered. Fog the Mind is mentally draining. You suffer 1 Shock for every round you sustain the power.
Potency:
[1] Range increased by a factor of 1.
*[2] Activation reduced to an Action.</t>
  </si>
  <si>
    <t>Dual Wield</t>
  </si>
  <si>
    <t>You can wield two weapons with uncanny accuracy. If you are wielding two weapons that have the Pistol Weapon Trait or are one-handed melee weapons, the DN penalty for using the Multi-Attack option is reduced by 2. You can also choose to use a different
weapon you are wielding for each of your Multi-Attacks.</t>
  </si>
  <si>
    <t>Mind Probe</t>
  </si>
  <si>
    <t>You envelop a visible target with your mind, imposing your will on them and forcibly probing their innermost secrets. Make an Opposed Willpower Test with the target to activate this power. If you succeed, you can probe the target’s mind for secrets in subsequent Rounds until the power ends or either party loses consciousness. To Sustain this power, you must make another Opposed Willpower Test with the target at the start of your turn. If you succeed, you may ask the target a question. The GM will provide as honest an answer as possible through the target’s memories and experiences, mental images you receive through your mind probe that may be skewed by the perspective of the target. The target suffers 1d3 Shock for each question answered. If you fail an Opposed Test, you are expelled from the target’s mind and suffer 1d3+3 Shock. You may not recover Shock while sustaining this power.
Potency:
[1] The target answers one additional question.
*[2] The target suffers no Shock and is unaware of the psyker’s intrusion into their mind.</t>
  </si>
  <si>
    <t>Duty Untill Death</t>
  </si>
  <si>
    <t>Willpower Rating 3+ IMPERIUM Keyword</t>
  </si>
  <si>
    <t>Your ardent faith in the Emperor allows you to push beyond the limits of injury to act in His will, at a cost to your physical form. Whenever you reach Max Wounds, you can use this Talent. You may take your next turn normally; you begin Dying at the end of
that turn. You may choose to take your next turn immediately after activating this Talent, potentially interrupting an enemy’s turn. If you roll a Complication on any Test, you take a Traumatic Wound.</t>
  </si>
  <si>
    <t>Psychic Shriek</t>
  </si>
  <si>
    <t>You unleash a blast of psychic energy to attack the mind of an enemy nearby. The target immediately takes 1d3+3 Shock and must make a successful DN 5 Willpower Test or be Staggered.
Potency:
[1] +1 Shock.
[2] +1 DN to the Willpower Test.</t>
  </si>
  <si>
    <t>Eliminator</t>
  </si>
  <si>
    <t>Stealth Rating 2+</t>
  </si>
  <si>
    <t>You strike from the shadows, using stealth and the element of surprise to take down your foes in one fell swoop. When you have a Stealth Score (p.181) and you attack an enemy that is unaware of you, you may add your Stealth Score as ED. This is in addition to the bonuses received from a Surprise Attack (p.182). Any decrease to your Stealth Score is resolved after the attack.</t>
  </si>
  <si>
    <t>You reach out with your mind to link with another and communicate with nothing but thoughts. You don’t need line of sight to the target, and no obstacles except those designed specifically for warding off psychic intrusion can prevent this communication. You don’t need to know whether any targets are in range, and may simply use Telepathy to contact the nearest target. Once you activate the power, communication continues until you end it. If the target wishes to break the link against your will, they must make a successful DN 3 Willpower Test. If the target forcibly breaks the telepathic link in this manner, you suffer 1d3 Shock. You may use Telepathy to eavesdrop on a target instead of communicating, and may still choose to ‘speak’ at any time using the link. If you use Telepathy in this way, the target may still become aware of the link and that something is amiss with a successful Awareness (Int) Test (DN equal to your Psychic Mastery (Wil) dice pool). If the target becomes aware of the telepathic communication, it can choose to use the link itself or attempt to terminate it as above. Telepathy only reads active surface thoughts, so you cannot pry into another’s secrets, unless the target is actively thinking about them at the time. If you use Telepathy to communicate with more than one target, you act as a communication hub and all targets can ‘hear’ one another through you. Acting as a telepathic hub in this way is mentally taxing. You suffer 1 Shock for every 20 minutes you sustain the power. You may not recover Shock while sustaining this power.
Potency:
[1] Range is increased by a factor of 10.</t>
  </si>
  <si>
    <t>Escape Artists</t>
  </si>
  <si>
    <t>Through bodily contortions, practice, or subdermally concealed equipment, you are adept at escaping any form of bondage. You gain +Double Rank bonus dice to all attempts to escape any form of bondage, be it mechanical bonds or an individual Grappling you (p.189).</t>
  </si>
  <si>
    <t>Terrify</t>
  </si>
  <si>
    <t>Reaching out with your mind, you pluck the latent fears of enemies nearby from their subconscious, and force them to the surface. A supernatural dread of you and your allies overcomes all enemies within range; they must make a DN 5 Fear Test.
Potency:
[2] Fear roll DN increased by +1.
*[2] Activiation reduced to an Action.
[1] +10 m range.</t>
  </si>
  <si>
    <t>Ever Vigilant</t>
  </si>
  <si>
    <t>You never let down your guard. You gain +Double Rank to your Passive Awareness.</t>
  </si>
  <si>
    <t>Fury of the Wolf Spirites</t>
  </si>
  <si>
    <t>Space Wolf, Psychic</t>
  </si>
  <si>
    <t>Tempestas Discipline</t>
  </si>
  <si>
    <t>Invoking the spirits of Freki the Fierce and Geri and Cunning, the Rune Priest sets the charcoal-black phantasms upon their foes. The psyker creates a melee weapon with the following profile: Damage 12+2ED, AP -3, Range 3m (M), Force, Spread. The psyker then immediately makes a melee attack with that weapon as part of this action.
Potency: 
[1] Reduce the penalty for making a multi-attack with the summoned weapon by 2.
[1] Add +1ED to the weapon.</t>
  </si>
  <si>
    <t>Favoured by the Warp</t>
  </si>
  <si>
    <t>PSYKER Keyword</t>
  </si>
  <si>
    <t>The Warp is both dangerous and fickle, it’s horrors afflicting some more than others. Even those with great mental conditioning and a seeming control over psychic powers can find it turns against them. You may use this Talent to reroll any Perils of the Warp (p.263) result. You must accept the new result.</t>
  </si>
  <si>
    <t>Jaws of the World Wolf</t>
  </si>
  <si>
    <t>35 Meters</t>
  </si>
  <si>
    <t>The Rune Priest implores the spirit of the world upon which he walks to open its rock-fanged maw, and a chasm cracks open under the feet of his chosen enemy, sending them tumbling to their death below. The power affects all creatures in a Medium Blast within range. Affected targets must make an Agility test (DN 5) or suffer 1d6 Mortal Wounds and be knocked prone.
Potency:
[2] +1 Mortal Wound.
[1] +1 DN to Agility test.
*[2] Affected area is a Large Blast.</t>
  </si>
  <si>
    <t>Fear</t>
  </si>
  <si>
    <t>Either by the ravages of war on your body, an aura of malice, or the weight of your words, you frighten those you meet. When you succeed on an Intimidation (Wil) Test, you can force the target to make a Fear Test with a DN equal to 1 + Double Rank.</t>
  </si>
  <si>
    <t>Living Lighting</t>
  </si>
  <si>
    <t>Sentient electricity crackles amid the brooding skies above as the Rune Priest calls forth the elements to smite his foes. At the psyker’s command, lightning arcs into the ranks of the enemy, leaving a trail of blackened corpses in its wake. The psyker targets the nearest enemy within range with a psychic ranged attack, inflicting 1d3 Mortal Wounds. If the target is reduced to 0 Wounds by this, then the nearest enemy within 35m to the previous target also suffers 1d3 Mortal Wounds. If they in turn are reduced to 0 Wounds, then the next nearest enemy within 35m to them is affected, and so on until an enemy suffers Mortal Wounds from this power but is not reduced to 0 Wounds or there are no enemies remaining within range.
Potency: 
[1] +1 Mortal Wound.</t>
  </si>
  <si>
    <t>Fearless</t>
  </si>
  <si>
    <t>Willpower Rating 4+</t>
  </si>
  <si>
    <t>Extensive mental conditioning or intensive training allow you to completely control your fear. You automatically pass any Fear Test. You are immune to Interaction Attacks made using Intimidation (Wil).</t>
  </si>
  <si>
    <t>Murderous Hurricane</t>
  </si>
  <si>
    <t>The Rune Priest bellows an ancient curse, and within moments his foes are all but consumed in a hurricane of freezing shards, a thousand blades of psychically formed ice plunging into their flesh. The power affects all creatures in a Medium Blast within range. Roll 1d6 for each enemy affected: for each roll of a 6, that enemy takes 1 Mortal Wound and is Vulnerable until the start of the psyker’s next turn.
Potency: 
[2] Enemies suffer 1d3 Mortal Wounds instead of 1.
[1] +1 to Vulnerable effect.
*[2] Affected area is a Large Blast.</t>
  </si>
  <si>
    <t>Feel No Pain</t>
  </si>
  <si>
    <t>Toughness Rating 4+</t>
  </si>
  <si>
    <t>Your pain tolerance is above and beyond that of most of your Species. You do not suffer a penalty to DN for being Wounded. Your Wounds Trait is increases by +Rank.</t>
  </si>
  <si>
    <t>Storm Caller</t>
  </si>
  <si>
    <t>The Rune Priest chants and ancient rite that builds into a terrifying howl. Roaring winds and furious blizzards rage about him in a vortex of ice and snow that obscures him from sight. The psyker, and all allies within range, add +2 to their Defence due to the wind and snow that surrounds them.
Potency: 
[1] +1 Defence.
*[1] Enemies within the power’s range count as in difficult terrain.</t>
  </si>
  <si>
    <t>Flagellant</t>
  </si>
  <si>
    <t>You have dedicated your pain to the service of the Emperor. At the start of each day, you must spend 20 minutes (Terran standard) in prayer, and inflict Wounds to yourself equal to your Tier through self-flagellation. You may not roll Determination against these Wounds, or allow them to be healed by any method other than through a Respite. As long as you are wounded in this way, you gain +Rank bonus dice to your Determination and Conviction rolls and may choose to become Frenzied (p.199) as a Combat Action. If you
also have the Frenzy Talent, you may become Frenzied as a Simple Action. If you fail to flagellate yourself, you are overcome with shame and take a +2 DN penalty to all Tests until you flagellate again.</t>
  </si>
  <si>
    <t>Tempest's Wrath</t>
  </si>
  <si>
    <t>The Rune Priest brings the rage of the storm to a roaring crescendo, frost-fingered wind spirits whipping at his enemies, tearing at their eyes and snatching weapons from hands. The power affects all creatures in a Medium Blast within range. Enemies affected are Hindered (2) until the start of the psyker’s next turn.
Potency: 
[1] +1 to Hindered effect.
*[2] Affected area is a Large Blast.</t>
  </si>
  <si>
    <t>Frenzy</t>
  </si>
  <si>
    <t>You can use a Combat Action to become Frenzied (p.199).</t>
  </si>
  <si>
    <t>Deny the Witch</t>
  </si>
  <si>
    <t>-</t>
  </si>
  <si>
    <t>Action*</t>
  </si>
  <si>
    <t>You can unravel another psyker’s attempt to manipulate the Warp. All characters with the PSYKER keyword can attempt to prevent the activation of a psychic power within range, or nullify an already active Sustained or timed duration psychic power. Your character must be aware of the power being used in order to Deny the Witch.The DN for Deny the Witch is 2 + the DN of the psychic power you are trying to deny. If the power you are trying to deny has increased potency from shifting an Exalted Icon, the DN is increased by +1 for each Exalted Icon shifted. If Deny the Witch succeeds, the power fails to activate or immediately stops working. *Unlike other Actions, this can be used to deny a power occuring before your Turn, but this uses your Combat Action for the Round. If you have used your Action for the Round then you can’t Deny the Witch.</t>
  </si>
  <si>
    <t>Furious Charge</t>
  </si>
  <si>
    <t>Athletics Rating 2+ and Weapon Skill Rating 2+</t>
  </si>
  <si>
    <t>You have practised closing distance to a foe with speed; swinging your weapon whilst running has become second nature. You gain +Rank to any melee attack you make as part of a Charge (p.189).</t>
  </si>
  <si>
    <t>Psyniscience</t>
  </si>
  <si>
    <t>Free Activation</t>
  </si>
  <si>
    <t>Instants</t>
  </si>
  <si>
    <t xml:space="preserve">You can sense the presence of the Warp pressing in against the material world. Existing or imminent distortions of the barrier between Materium and Immaterium in your immediate presence may betray themselves in the flicker of shadows, a brief chill on the flesh, or in a thousand other ways. You can attempt to detect the presence of Warp phenomena within range and line of sight, including sustained psychic powers, psychic powers being activated, and similar effects as decided by the GM. This won’t show the source of any such phenomenon, only that it is present within the restrictions, nor does it detect any Psykers. It does, however, provide enough information to activate Deny the Witch. If you attempt to activate this power and fail, the mysteries of the Warp assail your mind. You are automatically under the effects of Fear. As it is not considered a psychic power, Psyniscience can’t trigger the Perils of the Warp. </t>
  </si>
  <si>
    <t xml:space="preserve">Gallows Humour </t>
  </si>
  <si>
    <t>You find humour in the darkest of places, and can use it to bolster the resolve of your allies. You can take a Simple Action to make a grim joke whenever you are Wounded or are suffering from a Condition. Make a Fellowship Attribute Test when you do so; you and any allies that can hear you recover Shock eqaul to your rank plus the number of Icons rolled.</t>
  </si>
  <si>
    <t>Smite</t>
  </si>
  <si>
    <t>You concentrate destructive power through the lens of your will, summoning lethal bolts of raw psychic energy that blast your enemies into ash. Target one enemy within range and make a Psychic Master (Wil) Test against their Defence. If successful, the target suffers 1d3 Mortal Wounds.
Potency:
[3] +1 Mortal Wound.</t>
  </si>
  <si>
    <t>Hardy</t>
  </si>
  <si>
    <t>Toughness Rating 3+</t>
  </si>
  <si>
    <t>You are innately durable, or have undergone harrowing endurance training. As a Combat Action, you can make a DN 3 Toughness Test. On a failure you recover 1 Shock. On a success you recover 1 + Double Rank Shock. Each Shifted Exalted Icon recovers an additional
point of Shock. Once you use this Talent, you cannot use it again until you have completed a Regroup (p.196).</t>
  </si>
  <si>
    <t>Hatred [Any]</t>
  </si>
  <si>
    <t>You have honed your hatred toward a specific foe into a weapon. Select a Keyword to be the focus of your hatred. You gain +Double Rank bonus dice on melee attacks against targets that have the chosen keyword. You suffer a +2 DN penalty whenever you interact socially with individuals of the chosen Keyword.</t>
  </si>
  <si>
    <t>Hive Explorer</t>
  </si>
  <si>
    <t>You are experienced at navigating the urban environments of the Imperium. You gain +Rank bonus dice to any Stealth (A) or Survival (Wil) Tests when moving through urban environments.</t>
  </si>
  <si>
    <t>Jargon [Skill]</t>
  </si>
  <si>
    <t>A Rating of 1+ in any of the following; Ballistic Skill (A), Medicae (Int), Pilot (A), Scholar (Int), Survival (Wil), Tech (Int) or Weapon Skill (I).</t>
  </si>
  <si>
    <t xml:space="preserve">You’re knowledgeable enough on a particular subject to open your mouth and let the information flow out. The mystifying slang, precise vernacular, and strange idioms are enough to stupify the unlearned and make fast friends of strangers who share your passion.
When you take this Talent, you must pick which of your Skills it applies to from the list in the Requirements section above. During any social encounter you can make a Skill Test using your Jargon Skill. The DN is determined by the GM based on how friendly the target is to you. If you fail, everyone around you ignores your incoherent babbling. If you succeed and the target is interested or trained in the Skill, they are likely to become more friendly to you (see p.168). If the target doesn’t share your knowledge and slang, they stand stupefied whilst you babble — they are distracted, unable to get away from your conversation for up to 20 minutes (Terran standard). </t>
  </si>
  <si>
    <t>Legacy of Sorrow</t>
  </si>
  <si>
    <t>Aeldari Species</t>
  </si>
  <si>
    <t>The long and mournful history of your people weighs upon you, sharpening your focus and emboldening your will to live. You no longer suffer the penalty from the Intense Emotion Species ability (p.29). The group gains +1 Glory every time you pass a Defiance Test.</t>
  </si>
  <si>
    <t>Let the Galaxy Burn</t>
  </si>
  <si>
    <t>You take pleasure in the destruction of any ordered institution. When you see your prey begin to falter, you revel in its collapse and become inspired to commit ever greater atrocities in the names of the Chaos Gods. You gain +1 Corruption. Whenever you incapacitate an Adversary or Elite opponent, the group gains +1 Glory, up to a maximum Glory of Double Rank per encounter.</t>
  </si>
  <si>
    <t>Lip Reader</t>
  </si>
  <si>
    <t>You have learnt how to read lips. It is more difficult to read the lips of a Species different from your own. The GM may call for an Awareness (Int) Test depending on the environment to read lips successfully.</t>
  </si>
  <si>
    <t>Lobotomised Efficiency</t>
  </si>
  <si>
    <t>Through otherworldly discipline or surgical treatments you have been rendered immune to temptations of the flesh. You gain +Double Rank to your Conviction and Resolve. You no longer add your Tier to your Max Shock.</t>
  </si>
  <si>
    <t>Loremaster [Keyword]</t>
  </si>
  <si>
    <t>Scholar Rating 3+</t>
  </si>
  <si>
    <t>You are highly educated in a specific field. When you take this Talent, choose a Keyword. This could be a bureau of the Imperium, a xenos species, or something esoteric (and forbidden) like daemonology. All Keyword selections are subject to GM approval. If you select another Species as the keyword, you can speak their native language as well as your own. Educational insight can have broad applications. Studying a culture’s history invariably reveals information about their traditions, military prowess, and technological innovations. Whenever you make a Skill Test related to the chosen Keyword, you gain +Double Rank bonus dice. This includes Scholar Tests, but can also be relevant to any Test that involves interacting with that Keyword, including Interaction Attacks (p.190). The GM is the arbiter of what is sufficiently relevant to your selected Keyword to receive this bonus.</t>
  </si>
  <si>
    <t>Mark of Chaos</t>
  </si>
  <si>
    <t>[MARK OF CHAOS] Keyword</t>
  </si>
  <si>
    <t>You have been granted the favour of the Chaos Gods. This may be from dedicating yourself to one of the named gods or to an act that venerates the entire pantheon. Occasionally, one of the Chaos Gods may grant favour out of amusement or some more inscrutable reason, rather than as a reward. You gain +1 Corruption. Select one of the five options below and apply the bonus to your character sheet. Taking this Talent replaces the [MARK OF CHAOS] Keyword with the name of your chosen God. If you choose Undedicated, you do not replace the [MARK OF CHAOS] Keyword.
X Nurgle: Your Toughness increases by +1. 
X Khorne: You gain +2 bonus dice when making attacks using the All-Out Attack option. You can’t take this option if you have the PSYKER keyword.
X Slaanesh: You gain +2 bonus dice on Awareness and Persuasion Tests.
X Tzeentch: You gain the PSYKER keyword. If you already possess the PSYKER keyword, you gain one minor psychic power of your choice. Work with the GM to determine which powers are appropriate for your character.
X Undedicated: Choose one of the following Skills: Awareness, Cunning, Deception, Insight, Persuasion, Psychic Mastery, Stealth, or Weapon Skill. You gain +Rank bonus dice when using that Skill.</t>
  </si>
  <si>
    <t>Mastered Paths</t>
  </si>
  <si>
    <t>Aeldari Species, ASURYANI Keyword</t>
  </si>
  <si>
    <t>As a Craftworlder, you have travelled and mastered many paths over your elongated lifespan. You have likely forgotten more than most humans will ever learn, but still retain fragments of your former focuses. You may select an additional background to represent your previous path, and gain the benefits associated with both of your backgrounds.</t>
  </si>
  <si>
    <t>Mimic Voice</t>
  </si>
  <si>
    <t>Deception Rating 3+</t>
  </si>
  <si>
    <t>You can mimic individuals’ voice patterns with uncanny accuracy. You may have learned this Talent through your environment or difficult training, or gained this ability from implanted vox synthesisers. Make an Awareness Test when you listen to an individual speak for at least 1 hour to study their voice. The DN is set by the GM based on the difference between your target’s voice and your own, and your current auditory conditions. If you succeed, you gain +Double Rank bonus dice whenever you make a Deception Test to mimic this voice. You can memorise a number of voices equal to your Intellect.</t>
  </si>
  <si>
    <t>Grenade</t>
  </si>
  <si>
    <t>Melee Weapon</t>
  </si>
  <si>
    <t>Mob Rule</t>
  </si>
  <si>
    <t>Ork Species</t>
  </si>
  <si>
    <t>You know how to manipulate the brutish confidence of a mob of Orks. When you command two or more Orks, you and all allied Orks within 15 + Double Rank metres may add +Double Rank to Resolve Tests.</t>
  </si>
  <si>
    <t>Faction</t>
  </si>
  <si>
    <t>More Dakka!</t>
  </si>
  <si>
    <t>You love the smell and sound of Dakka, and have a knack for expending exorbitant quantities of ammunition; this is somehow an effective tactic for you. The Salvo value of any weapon you wield is increased by +Rank. You may want to employ an Ammo Runt (p.241) to carry extra ammunition.</t>
  </si>
  <si>
    <t>Bolt Pistol</t>
  </si>
  <si>
    <t>6-12-18</t>
  </si>
  <si>
    <t>Brutal, Pistol</t>
  </si>
  <si>
    <t>Frag Grenade</t>
  </si>
  <si>
    <t>Strx4</t>
  </si>
  <si>
    <t>Blast [Medium]</t>
  </si>
  <si>
    <t>Astartes Combat Knife</t>
  </si>
  <si>
    <t>Reliable</t>
  </si>
  <si>
    <t>9-70 Entreching Tool</t>
  </si>
  <si>
    <t>Imperial</t>
  </si>
  <si>
    <t>A 9-70 entrenching tool halves the time needed to dig trenches, foxholes, and other earthen fortifications. It also makes for a sturdy improvised weapon, as many a Guardsman can attest.</t>
  </si>
  <si>
    <t>IMPERIUM, ASTRA MILITARUM</t>
  </si>
  <si>
    <t>Noble Peer</t>
  </si>
  <si>
    <t>Persuasion Rating 3+</t>
  </si>
  <si>
    <t>You are a member of a renowned noble class. You may have additional authority over other members of your society, as well as responsibility for your social lessers. Whenever you are in a social situation where status plays a factor, gain +Double Rank bonus dice to Influence Tests and any Skill Tests involving social interaction.</t>
  </si>
  <si>
    <t>Heavy Bolt Pistol</t>
  </si>
  <si>
    <t>Plasma Grenade</t>
  </si>
  <si>
    <t>Big Choppa</t>
  </si>
  <si>
    <t>Waaagh!</t>
  </si>
  <si>
    <t>Auspex</t>
  </si>
  <si>
    <t>Activated as a Combat Action to detect energy emissions, motion, and other life signs within 50 metres.</t>
  </si>
  <si>
    <t>Orthopraxy</t>
  </si>
  <si>
    <t>The litanies of His holy word have burned themselves deep in your memory. You can recite hymns and prayers to the Emperor by rote, and can use them to bolster your mind. As a Simple Action you can begin mentally recanting Ecclesiastical liturgies. Whilst you are doing this, you gain +1 bonus Willpower for Rank turns. You can’t use this Talent again until you complete a Respite.</t>
  </si>
  <si>
    <t>Boltgun</t>
  </si>
  <si>
    <t>12-24-36</t>
  </si>
  <si>
    <t>Brutal, Rapid Fire [2]</t>
  </si>
  <si>
    <t>Krak Grenade</t>
  </si>
  <si>
    <t>Blast [Small]</t>
  </si>
  <si>
    <t>Chain Axe</t>
  </si>
  <si>
    <t>Brutal, Rending (1)</t>
  </si>
  <si>
    <t>Auto-Quill</t>
  </si>
  <si>
    <t>+2 bonus dice to Tests to forge or alter documents.</t>
  </si>
  <si>
    <t>IMPERIUM</t>
  </si>
  <si>
    <t>Paranoid</t>
  </si>
  <si>
    <t>Cunning Rating 3+</t>
  </si>
  <si>
    <t>You constantly fear for your life. You have established a web of connections to gather information on dangerous conspiracies. Once per session when you have access to a communications device, you may ask your ring of contacts one question they may know. The GM rolls a secret Cunning (Fel) Test and provides you with whatever information the contact can provide. The number of Icons rolled on the Test determines the quality and amount of information.</t>
  </si>
  <si>
    <t>Bolt Rifle</t>
  </si>
  <si>
    <t>-1</t>
  </si>
  <si>
    <t>15-30-45</t>
  </si>
  <si>
    <t>Frag Missile</t>
  </si>
  <si>
    <t>Blast [Large]</t>
  </si>
  <si>
    <t>Chain Bayonet</t>
  </si>
  <si>
    <t>Brutal</t>
  </si>
  <si>
    <t>Ballistic Appeasement Autoreliquary (Absolutis Pattern)</t>
  </si>
  <si>
    <t>Clear a jammed weapon as a Free Action.</t>
  </si>
  <si>
    <t>IMPERIUM, ADEPTUS ASTARTES, PRIMARIS</t>
  </si>
  <si>
    <t>Primaris Perspective</t>
  </si>
  <si>
    <t>Primaris Astartes Species</t>
  </si>
  <si>
    <t>You have been held in suspended animation since the 31st Millennium, just after the Horus Heresy ended. You remember a very different galaxy, and have a unique perspective on the Dark Imperium, a perspective that encompasses memories of both great hope and great sorrow. You gain +Rank bonus dice Resolve and Corruption Tests. You gain +Double Rank bonus dice to Scholar Tests regarding historical events from the 31st Millennium or earlier.</t>
  </si>
  <si>
    <t>Storm Bolter</t>
  </si>
  <si>
    <t>Brutal, Heavy [3], Rapid Fire [2]</t>
  </si>
  <si>
    <t>Krak Missile</t>
  </si>
  <si>
    <t>Chain Choppa</t>
  </si>
  <si>
    <t>Brutal, Waaagh!</t>
  </si>
  <si>
    <t>Clothing</t>
  </si>
  <si>
    <t>Clothing of a higher Rarity is a sign of status, and may grant small situational bonuses when making social Skill Tests (+1 bonus die to Persuasion or Influence, for example).</t>
  </si>
  <si>
    <t>Promethium Proficiency</t>
  </si>
  <si>
    <t>You have been trained in the use of the Emperor’s holy fire. When using weapons with the Inflict (On Fire) trait, you gain +Rank ED to any damage rolls. You gain 1 Wrath whenever you kill an enemy of the Imperium using a weapon with the Inflict (On Fire) Trait.</t>
  </si>
  <si>
    <t>Assault Bolter</t>
  </si>
  <si>
    <t>1</t>
  </si>
  <si>
    <t>9-18-27</t>
  </si>
  <si>
    <t>Assault, Brutal</t>
  </si>
  <si>
    <t>Chain Fist</t>
  </si>
  <si>
    <t>Brutal, Unwieldy (3)</t>
  </si>
  <si>
    <t>Combi-Tool</t>
  </si>
  <si>
    <t>You ignore DN penalties to build, repair, maintain, and sabotage Imperial technology.</t>
  </si>
  <si>
    <t>Rite of Fear</t>
  </si>
  <si>
    <t>Your voice box has been replaced with a synthetic vocoder, critical for audible communication in Lingua-technis, and able to emit infrasonic sounds. These deep frequencies are below auditory detection and can trigger fear responses. You can trigger the Rite of Fear as a Combat Action. The rite affects all characters within a cone, 10 metres long by 3 metres wide at its terminus. Characters within the area of effect who lack ear protection (including augmetic ears) must immediately make a Fear Test with a DN of 2 + Double Rank. You are the vertex of the cone but are immune to its effects. You can purchase the Disturbing Voice Talent for 10 XP.</t>
  </si>
  <si>
    <t>Heavy Bolter</t>
  </si>
  <si>
    <t>18-36-54</t>
  </si>
  <si>
    <t>Brutal, Heavy [4]</t>
  </si>
  <si>
    <t>Chainsword</t>
  </si>
  <si>
    <t>Brutal, Parry</t>
  </si>
  <si>
    <t>Cameleoline Cloak</t>
  </si>
  <si>
    <t>+1 bonus die to Stealth (A) Tests and +1 to Defence when in shadow or cover.</t>
  </si>
  <si>
    <t>Rite of Magnometrics</t>
  </si>
  <si>
    <t>You have implemented powerful electromagnets into your augmetic replacements that you can control mentally. You can vary the intensity and frequency of your electromagnetic emissions, allowing you to summon metal objects to you and hover over large metallic surfaces. You can pick up and carry metal objects up to 3 + Double Rank metres away without touching them. You can also draw your body to any large or stable metal object and hover above it. No Test is required for either of these abilities. Using this Talent in combat requires a Simple Action. The effective range of this Talent is equal to your Rank x 20 metres. The effective Strength of this Talent (for use when throwing an object or resisting another force) is 1 + Double Rank.</t>
  </si>
  <si>
    <t>Laspistol</t>
  </si>
  <si>
    <t>Pistol, Reliable</t>
  </si>
  <si>
    <t>Choppa</t>
  </si>
  <si>
    <t>Reliable, Waaagh!</t>
  </si>
  <si>
    <t>Chaplet Ecclesiasticus</t>
  </si>
  <si>
    <t>The Chaplet can be used as a Symbol of Authority (p.240) or, if necessary a garrote.</t>
  </si>
  <si>
    <t>IMPERIUM, ADEPTUS MINISTORUM, ADEPTA SORORITAS</t>
  </si>
  <si>
    <t>Rite of Pure Thought</t>
  </si>
  <si>
    <t xml:space="preserve">You have replaced a hemisphere of your brain with a cogitator. You live an emotionless existence, depending upon the peaceful and rewarding purity of logic. You gain +Rank bonus dice on Resolve and Fear Tests, and to resist Persuasion and Intimidation Interaction Attacks. You gain +Rank bonus dice when making Investigation Tests. </t>
  </si>
  <si>
    <t>Hot-Shot Laspistol</t>
  </si>
  <si>
    <t>-2</t>
  </si>
  <si>
    <t>3-6-9</t>
  </si>
  <si>
    <t>Death Cult Power Blade</t>
  </si>
  <si>
    <t>Parry</t>
  </si>
  <si>
    <t>Chrono</t>
  </si>
  <si>
    <t>Settings on the chrono’s display allow for the accurate tracking of Imperial standard, shipboard, and local planetary time.</t>
  </si>
  <si>
    <t>Scum Savvy</t>
  </si>
  <si>
    <t>Long years of disreputable carousing during business deals with shady individuals have trained you to effectively fleece the lawless and process potentially dangerous chem substances. You gain +Double Rank bonus dice to any Test related to resisting the effects of chemicals. You gain +Rank bonus dice when making Cunning (Fel) Tests.</t>
  </si>
  <si>
    <t>Mastercrafted Laspistol</t>
  </si>
  <si>
    <t>Pistol</t>
  </si>
  <si>
    <t>Eviscerator</t>
  </si>
  <si>
    <t>Brutal, Unwieldy (2)</t>
  </si>
  <si>
    <t>Data-Slate</t>
  </si>
  <si>
    <t>You can record any information transferable from a cogitator, such as local maps, familial records, or manufactorum outputs, onto your Data-Slate.</t>
  </si>
  <si>
    <t>Secret Identity</t>
  </si>
  <si>
    <t>INQUISITION Keyword</t>
  </si>
  <si>
    <t xml:space="preserve">You maintain a secret identity that lets you move through the Imperium unnoticed. Work with your GM to define your secret identity; you might be a minor noble from a far-flung system, a travelling merchant barely registering on Administratum records, or a surveying member of the Administratum itself. It might help to select one or two Keywords that apply to your secret identity. Your identity has been well established using Inquisitorial resources. It may afford you benefits when dealing with particular individuals. When your secret identity is challenged, you must make a Deception (Fel) Test to maintain the illusion. </t>
  </si>
  <si>
    <t>Lasgun</t>
  </si>
  <si>
    <t>Rapid Fire [1], Reliable</t>
  </si>
  <si>
    <t>Force Axe</t>
  </si>
  <si>
    <t>Force</t>
  </si>
  <si>
    <t>Diagnostor</t>
  </si>
  <si>
    <t>+1 bonus die to Medicae (Int) Tests to detect and diagnose diseases, injuries, and ailments, and to determine cause of death.</t>
  </si>
  <si>
    <t>Sidestep</t>
  </si>
  <si>
    <t>Initiative Rating 3+</t>
  </si>
  <si>
    <t xml:space="preserve">You have a practised ability to evade harm in close combat. You can use Sidestep as a Reflexive Action whenever you are attacked in melee and are aware of the attacker. You must declare a Sidestep before the Attacker makes their Weapon Skill Test — doing so sacrifices your Move Action on your next turn. When you Sidestep, you gain +Double Rank Defence and Resilience for the purpose of resolving the attack. You can only Sidestep once per round, and the bonuses only apply for a single attack. </t>
  </si>
  <si>
    <t>Hot-Shot Lasgun</t>
  </si>
  <si>
    <t>Force Stave</t>
  </si>
  <si>
    <t xml:space="preserve"> Brutal, Force</t>
  </si>
  <si>
    <t>Grav-Chute</t>
  </si>
  <si>
    <t>You can hover or control a fall for up to one hour. You can recharge the Grav-Chute’s solar battery by leaving it in sunlight for one hour.</t>
  </si>
  <si>
    <t>Silent</t>
  </si>
  <si>
    <t>Moving silently comes as second nature to you. You can move at full Speed when Moving Stealthily (p.182), and do not lose your Stealth Score when moving out of Hiding.</t>
  </si>
  <si>
    <t>Hot-Shot Volley Gun</t>
  </si>
  <si>
    <t>Heavy [4], Reliable</t>
  </si>
  <si>
    <t>Force Sword</t>
  </si>
  <si>
    <t>Force, Parry</t>
  </si>
  <si>
    <t>Munitorum-Issue Mess Kit</t>
  </si>
  <si>
    <t>+1 bonus die to Survival (Wil) tests made to find food and water.</t>
  </si>
  <si>
    <t>Simultaneous Strike</t>
  </si>
  <si>
    <t>Ballistic Skill Rating 4+ or Weapon Skill Rating 4+</t>
  </si>
  <si>
    <t xml:space="preserve">You can accurately attack with two weapons at once. When you take this Talent, you must choose if it applies to your Ballistic Skill (A) or Weapon Skill (I). You must have a Skill Rating of 4+ in the Skill you choose. You may only Simultaneous Strike with one-handed melee weapons or ranged weapons with the Pistol Trait. When you make a Simultaneous Strike, pick a single target. Pick your primary weapon; your attack uses all your primary weapon’s statistics, such as AP and Weapon Traits. Make your attack Test as normal; if you succeed, add half of the secondary weapon’s Damage value as ED to the damage roll. </t>
  </si>
  <si>
    <t>Long Las</t>
  </si>
  <si>
    <t>Sniper [1], Reliable</t>
  </si>
  <si>
    <t>Industrial Bludgeon</t>
  </si>
  <si>
    <t>Brutal, Unwieldy (1)</t>
  </si>
  <si>
    <t>Jump Pack</t>
  </si>
  <si>
    <t>You can fly at double your Speed by making a Pilot (A) Test, ignoring any terrain. If you fail the Pilot (A) Test, your movement deviates according to the Scattering (p.186) rules. A Complication triggers a crash, which deals a minimum of 1d3 Shock.</t>
  </si>
  <si>
    <t>Smash Attack</t>
  </si>
  <si>
    <t xml:space="preserve">You can concentrate all of your strength and rage into a single attack; this strike is deadly, but leaves you open. You gain +Rank ED to any All-Out Attack. </t>
  </si>
  <si>
    <t>Lascannon</t>
  </si>
  <si>
    <t>-3</t>
  </si>
  <si>
    <t>24-48-72</t>
  </si>
  <si>
    <t>Knife</t>
  </si>
  <si>
    <t>Magnoculars</t>
  </si>
  <si>
    <t>Awareness (Int) Tests made with Magnoculars suffer no penalties for distance.</t>
  </si>
  <si>
    <t>Special Weapons Trooper</t>
  </si>
  <si>
    <t>Ballistics Skill Rating 3+ ASTRA MILITARUM Keyword</t>
  </si>
  <si>
    <t>Many soldiers of the Astra Militarum receive training in the use of specialty weapons on the battlefield. Often, this training includes basic chants to appease the weapon’s war-spirit if it becomes obstinate or recalcitrant. You may select one of the following
weapons as standard Wargear, replacing your primary weapon:
X Combat Shotgun (p.218)
X Plasma Gun (p.218)
X Meltagun (p.218)
X Long Las (p.217)
X Flamer (p.219)
X Grenade launcher (p.220). You also receive 3 frag and 3 krak grenades
X Hot-Shot Volley Gun (TEMPESTUS SCION only, p.217)</t>
  </si>
  <si>
    <t>Plasma Pistol</t>
  </si>
  <si>
    <t>Pistol, Supercharge</t>
  </si>
  <si>
    <t>Mono Knife</t>
  </si>
  <si>
    <t>Rending (1)</t>
  </si>
  <si>
    <t>Medikit</t>
  </si>
  <si>
    <t>You can make Medicae (Int) Tests to perform surgeries and heal others without suffering a DN penalty, including taking the Restore Shock option (p.124).</t>
  </si>
  <si>
    <t>Stoic</t>
  </si>
  <si>
    <t xml:space="preserve">Either through a quirk of biology, surgical intervention, or traumatic injury, your face no longer betrays emotion like a normal member of your Species. You impose a +Double Rank DN penalty on any Insight Tests made against you. </t>
  </si>
  <si>
    <t>Plasma Gun</t>
  </si>
  <si>
    <t>Rapid Fire [1], Supercharge</t>
  </si>
  <si>
    <t>Nemesis Daemon Hammer</t>
  </si>
  <si>
    <t>Brutal, Force, Unwieldy (2)</t>
  </si>
  <si>
    <t>Medkit- Chirurgeon’s Tools</t>
  </si>
  <si>
    <t>Functions as a Medkit. +2 bonus dice to Medicae (Int) Tests when a character is Dying.</t>
  </si>
  <si>
    <t>IMPERIUM, ADEPTA SORORITAS</t>
  </si>
  <si>
    <t>Storm of Death</t>
  </si>
  <si>
    <t>Weapon Skill Rating 4+</t>
  </si>
  <si>
    <t xml:space="preserve">You make a flurry of attacks in combat. When the only combat option you take in your turn is a Multi-Attack, the DN penalty is decreased by –Double Rank. Your turn ends after you complete your Multi-Attack. </t>
  </si>
  <si>
    <t>Plasma Cannon</t>
  </si>
  <si>
    <t>Heavy [8], Supercharge</t>
  </si>
  <si>
    <t>Neural Whip</t>
  </si>
  <si>
    <t>Medkit- Martyr’s Gift Medkit</t>
  </si>
  <si>
    <t>Functions as a Medkit. Includes a standard augmetic replacement for any lost limb or eye (p.242); the augmetic is temporary, and becomes useless after 24 hours. The subcutaneous frag charge has the same damage profile as a Frag Missile (p.220).</t>
  </si>
  <si>
    <t>Supplicant</t>
  </si>
  <si>
    <t>Human Species</t>
  </si>
  <si>
    <t>You know your place, and how to work Imperial feudalism to your advantage. You gain +Rank bonus dice whenever you are appealing to one of your social betters, such as a planetary governor or a superior officer. If your behaviour in any way deviates from the accepted social norms of the Imperium, your GM may refuse this bonus.</t>
  </si>
  <si>
    <t>Inferno Pistol</t>
  </si>
  <si>
    <t>-4</t>
  </si>
  <si>
    <t>Melta, Pistol</t>
  </si>
  <si>
    <t>Omnissian Axe</t>
  </si>
  <si>
    <t>Missionary Kit</t>
  </si>
  <si>
    <t>+1 bonus die to Persuasion (Fel) Tests made involving converts to the Imperial Creed and those seeking redemption through the grace of the God-Emperor.</t>
  </si>
  <si>
    <t>IMPERIUM, ADEPTUS MINISTORUM</t>
  </si>
  <si>
    <t>Supreme Presence [Skill]</t>
  </si>
  <si>
    <t>Skill Rating 4+ in any one of the following; Athletics (S), Deception (Fel), Intimidation (Wil), Persuasion (Fel) or Tech (Int).</t>
  </si>
  <si>
    <t xml:space="preserve">The weight of your presence demands attention, even from large groups of individuals. When you take this Talent, you must select one of the Skills listed in the Requirements. When you make an Interaction Attack with the chosen Skill, you may select either 1 + Double Rank targets or a Mob of any number of Troops. The DN for the Interaction Attack does not increase. </t>
  </si>
  <si>
    <t>Meltagun</t>
  </si>
  <si>
    <t>3-12-18</t>
  </si>
  <si>
    <t>Power Axe</t>
  </si>
  <si>
    <t>Periculum Kit</t>
  </si>
  <si>
    <t>A Periculum Kit contains:  Chrono, Data-Slate, Magnoculars, 2 Ration Packs, Respirator, Vox-bead</t>
  </si>
  <si>
    <t>IMPERIUM, [ANY]</t>
  </si>
  <si>
    <t>Tenacious</t>
  </si>
  <si>
    <t>You have an uncanny knack for mental perseverance. You recover 1 Shock for every Exalted Icon you roll when you roll Determination (p.196).</t>
  </si>
  <si>
    <t>Multi-Melta</t>
  </si>
  <si>
    <t>Heavy [8], Melta</t>
  </si>
  <si>
    <t>Power Fist</t>
  </si>
  <si>
    <t>Preysense Goggles</t>
  </si>
  <si>
    <t>You ignore any penalties to Tests due to visual conditions.</t>
  </si>
  <si>
    <t>The Flesh is Weak</t>
  </si>
  <si>
    <t xml:space="preserve">You may have taken this procedure to repair a gruesome injury, or as a personal expression of faith. The replacements are much sturdier than your former biology, but have dramatically affected your appearance. You no longer need to breathe and you do not bleed. As a result, you aren’t affected by Bleeding (p.199) or Suffocation (p.200). You gain +Rank bonus dice to Tech (Int) Tests and Determination rolls. You suffer +2DN to Persuasion (Fel) Tests. When you take this Talent, you may heal any Memorable or Traumatic Injuries
(p.194-195). </t>
  </si>
  <si>
    <t>Autopistol</t>
  </si>
  <si>
    <t>Power Klaw</t>
  </si>
  <si>
    <t>Psychic Focus</t>
  </si>
  <si>
    <t>+1 bonus die to Psychic Mastery (Wil) Tests.</t>
  </si>
  <si>
    <t>Touched by Fate</t>
  </si>
  <si>
    <t>Your luck carries you through, even when Wargear or faith might falter. You begin each session with an additional +Rank Wrath Points.</t>
  </si>
  <si>
    <t>Hand Cannon</t>
  </si>
  <si>
    <t>Power Sword</t>
  </si>
  <si>
    <t>Ration Packs</t>
  </si>
  <si>
    <t>a standard Ration Pack contain enough nutriment to feed an adult Human for one day.</t>
  </si>
  <si>
    <t>Trademark Weapon</t>
  </si>
  <si>
    <t>You have trained extensively with a single weapon that you keep on your person at all times, and has almost become an extension of your body. Choose one of your weapons to become a Trademark Weapon. This Talent only affects that weapon, and no others of its type (for example, a single modified Chainsword, not all Chainswords). Whenever you make a successful attack with your Trademark Weapon, you deal +Double Rank additional ED. If you lose or destroy your Trademark Weapon, you can no longer receive any benefits from this Talent. Work with the GM to decide if an appropriate replacement can be found; this could be the focus of an entire adventure.</t>
  </si>
  <si>
    <t>Autogun</t>
  </si>
  <si>
    <t>Rapid Fire [1]</t>
  </si>
  <si>
    <t>Unwieldy(2)</t>
  </si>
  <si>
    <t>Respirator</t>
  </si>
  <si>
    <t>A Respirator canister lasts for 2 hours of continuous breathing. Whilst breathing through the Respirator, you are immune to breathable poisons and toxic atmospheres.</t>
  </si>
  <si>
    <t>Transhuman [Attribute]</t>
  </si>
  <si>
    <t>[Attribute] Rating 5+</t>
  </si>
  <si>
    <t>When you take this Talent, you must select one of your Attributes with a rating of 5 or higher. This Talent applies to that Attribute. Whenever you make a Test using the selected Attribute, you gain +Double Rank bonus dice.</t>
  </si>
  <si>
    <t>Stubber</t>
  </si>
  <si>
    <t>Shock Maul</t>
  </si>
  <si>
    <t>Agonising, 
Brutal</t>
  </si>
  <si>
    <t>Rule Of The Sororitas</t>
  </si>
  <si>
    <t>If you have the ADEPTA SORORITAS, you can read the Rule of Sororitas as part of a Respite to recover 1d3 Shock.</t>
  </si>
  <si>
    <t>Twin Focus</t>
  </si>
  <si>
    <t>Psychic Mastery Rating 4+.</t>
  </si>
  <si>
    <t xml:space="preserve">You have practiced the art of splitting your thoughts, allowing you to more effectively focus on manipulating the Warp in two ways at once. The DN penalty from sustaining multiple psychic powers is decreased by 2. </t>
  </si>
  <si>
    <t>Needle Pistol</t>
  </si>
  <si>
    <t>Agonizing, Inflict (Poisoned 4) Pistol, Silent</t>
  </si>
  <si>
    <t>Shock Whip</t>
  </si>
  <si>
    <t>Agonising, Rending (2)</t>
  </si>
  <si>
    <t>Sacred Machine Oil</t>
  </si>
  <si>
    <t>You ignore the first Complication involving Imperial technology in any scene (including combat).</t>
  </si>
  <si>
    <t>Uncanny [Trait]</t>
  </si>
  <si>
    <t>Increase one of these Traits by +Rank:
X Conviction
X Defence
X Resilience
X Resolve
X Shock
X Determination
X Speed
X Wounds</t>
  </si>
  <si>
    <t>Stubcannon</t>
  </si>
  <si>
    <t xml:space="preserve">Singing Spear </t>
  </si>
  <si>
    <t>2/Strx5</t>
  </si>
  <si>
    <t>Assault, Force, Warp Weapon</t>
  </si>
  <si>
    <t>Slate Monitron</t>
  </si>
  <si>
    <t>+2 bonus dice to Medicae (Int) Tests made to heal your Wounds.</t>
  </si>
  <si>
    <t>Unnatural [Skill}</t>
  </si>
  <si>
    <t>[Skill] Rating 4+</t>
  </si>
  <si>
    <t xml:space="preserve">Choose any Skill with a rating of 4+. When making a Test with the selected Skill, reduce any DN modifiers by –Double Rank, to a minimum of 0. This does not change the task’s base difficulty, just any modifiers. Examples include attempting a Test without appropriate
tools, in complete darkness, or a specific combat option. </t>
  </si>
  <si>
    <t>Shotgun</t>
  </si>
  <si>
    <t>Assault, Spread</t>
  </si>
  <si>
    <t>Sword</t>
  </si>
  <si>
    <t>Stimm</t>
  </si>
  <si>
    <t>Can be used as part of a Medicae (Int) Test to restore 1d3 + 3 Shock.</t>
  </si>
  <si>
    <t>IMPERIUM, SCUM</t>
  </si>
  <si>
    <t>Unremarkable</t>
  </si>
  <si>
    <t xml:space="preserve">You are forgettable and blend into crowds easily. Characters of a higher social class with the IMPERIUM keyword, such as planetary governors, Imperial nobility, or manufactorum owners, ignore you completely unless you attract undue attention to yourself. Anyone attempting to notice or track you in a crowded area, or trying to remember your face, suffers +2DN. </t>
  </si>
  <si>
    <t>Combat Shotgun</t>
  </si>
  <si>
    <t>Assault, Rapid Fire [1], Spread</t>
  </si>
  <si>
    <t>Thunder Hammer</t>
  </si>
  <si>
    <t>Survival Kit</t>
  </si>
  <si>
    <t>+1 bonus die to all Survival (Wil) Tests.</t>
  </si>
  <si>
    <t>Warped Mind</t>
  </si>
  <si>
    <t>Psychic Mastery 4+ Rating.</t>
  </si>
  <si>
    <t xml:space="preserve">You have opened your mind to access another psychic discipline, either through intense discipline and study or traumatic exposure to the Warp. You may learn psychic powers from an additional psychic discipline. You may choose to take Corruption to reduce the XP cost of this Talent. For every point of Corruption you take, reduce the XP cost by 1.   </t>
  </si>
  <si>
    <t>Astartes Shotgun</t>
  </si>
  <si>
    <t>Assault, Spread, Reliable</t>
  </si>
  <si>
    <t>Unarrmed</t>
  </si>
  <si>
    <t>Symbol Of Authority</t>
  </si>
  <si>
    <t>+1 bonus die to Leadership (Wil) and Intimidation (Wil) Tests versus targets who would respect your position.</t>
  </si>
  <si>
    <t>Needle Rifle</t>
  </si>
  <si>
    <t>14-28-42</t>
  </si>
  <si>
    <t>Agonizing, Silent, Inflict (Poisoned 4)</t>
  </si>
  <si>
    <t>Void Sabre</t>
  </si>
  <si>
    <t>Uplifting Primer</t>
  </si>
  <si>
    <t>+1 bonus die to Scholar (Int) Test. CA Complication on the Test means that the user learns potentially dangerous misinformation as determined by the GM.</t>
  </si>
  <si>
    <t>Heavu Stubber</t>
  </si>
  <si>
    <t>Heavy [4]</t>
  </si>
  <si>
    <t>Weirdboy Saff</t>
  </si>
  <si>
    <t>Force, Waaagh!</t>
  </si>
  <si>
    <t>Void Suit</t>
  </si>
  <si>
    <t>Protects the wearer from the vacuum of space, with enough oxygen for five hours of continuous use. Includes a Vox Caster.</t>
  </si>
  <si>
    <t>Astartes Sniper Rifle</t>
  </si>
  <si>
    <t>Sniper [2]</t>
  </si>
  <si>
    <t>Whip</t>
  </si>
  <si>
    <t>Agonising</t>
  </si>
  <si>
    <t>Vox Bead</t>
  </si>
  <si>
    <t>You can communicate with anyone within 1,000 metres (one kilometer) that has a vox unit tuned to the same frequency.</t>
  </si>
  <si>
    <t>Assault Cannon</t>
  </si>
  <si>
    <t>Heavy [8]</t>
  </si>
  <si>
    <t>Witchblade</t>
  </si>
  <si>
    <t>Force, Parry, Warp Weapon</t>
  </si>
  <si>
    <t>Vox Caster</t>
  </si>
  <si>
    <t>You can communicate with anyone within 100,000 metres (100 kilometers) that has a vox unit.</t>
  </si>
  <si>
    <t>Autocannon</t>
  </si>
  <si>
    <t>Writing Kit</t>
  </si>
  <si>
    <t>This satchel contains inks, quills, parchment, and other tools necessary to craft a missive on scrolls.</t>
  </si>
  <si>
    <t>Hand Flamer</t>
  </si>
  <si>
    <t>Blast [Small], Inflict (On Fire), Pistol, Spread</t>
  </si>
  <si>
    <t>Bonesinger Shard</t>
  </si>
  <si>
    <t>You ignore DN penalties to build, repair, maintain, and sabotage Aeldari technology.</t>
  </si>
  <si>
    <t>Flamer</t>
  </si>
  <si>
    <t>4-8-12</t>
  </si>
  <si>
    <t>Assault, Blast [Medium], Inflict (On Fire), Spread</t>
  </si>
  <si>
    <t>Spirit Stone</t>
  </si>
  <si>
    <t>If an Aeldari dies while wearing a Spirit Stone, the Stone immediately absorbs the soul and stores it safely and secretly inside.</t>
  </si>
  <si>
    <t>Heavy Flamer</t>
  </si>
  <si>
    <t xml:space="preserve">Blast [Large], Inflict (On Fire), Heavy [6], Spread </t>
  </si>
  <si>
    <t>Webway Keystone</t>
  </si>
  <si>
    <t>You can make a DN 5 Tech (Int) Test to activate either of the following effects: 1) Detect the distance and orientation of the nearest Webway portal. 2) Open or close a Webway portal within 30 metres. Large or complex gates have higher DNs.</t>
  </si>
  <si>
    <t>Arc Pistol</t>
  </si>
  <si>
    <t>Arc [2], Pistol</t>
  </si>
  <si>
    <t>Ammo Runt</t>
  </si>
  <si>
    <t>The Ammo Runt has the profile of a Grot (p.358) and follows all the owner’s commands more or less loyally. You ignore all Complications related to your ranged weapons and gain +2 Ammo, which the Ammo Runt carries.</t>
  </si>
  <si>
    <t>Radium Pistol</t>
  </si>
  <si>
    <t>Pistol Rad [2]</t>
  </si>
  <si>
    <t>Dok’s Toolz</t>
  </si>
  <si>
    <t>Functions as a Medkit (p.238) for Ork biology. Whenever you roll a Complication whilst using a Dok Bag, the target suffers either 1 Wound or 1 Shock, whichever is funnier.</t>
  </si>
  <si>
    <t>Galvanic Rifle</t>
  </si>
  <si>
    <t>Rapid Fire [1], Rending [1]</t>
  </si>
  <si>
    <t>Mek Toolz</t>
  </si>
  <si>
    <t>Functions as a Combi-Tool (p.236) for Ork technology. Mek Toolz can be used to dismantle and other technology and reassemble it into Ork Wargear of an equal or lesser Value and Rarity. This re-assembly requires a Tech (Int) Test with a DN equal to the Value of the Ork Wargear you are creating, and takes a number of hours equal to the Value of the Wargear you are creating.</t>
  </si>
  <si>
    <t>Arc Rifle</t>
  </si>
  <si>
    <t>Arc [2], Rapid Fire [1]</t>
  </si>
  <si>
    <t>Radium Carbine</t>
  </si>
  <si>
    <t>Assault, Rad [2]</t>
  </si>
  <si>
    <t>Volkite Blaster</t>
  </si>
  <si>
    <t>Blast (Small) Heavy [4], Inflict (On Fire), Rapid Fire [2]</t>
  </si>
  <si>
    <t>Tempestus Grenade Launcher</t>
  </si>
  <si>
    <t>*</t>
  </si>
  <si>
    <t>Assault</t>
  </si>
  <si>
    <t>Missile Launcher</t>
  </si>
  <si>
    <t>Heavy [6]</t>
  </si>
  <si>
    <t>Cyclone Missile Launcher</t>
  </si>
  <si>
    <t>keywords</t>
  </si>
  <si>
    <t>Bolt, Imperium</t>
  </si>
  <si>
    <t>BOLT, IMPERIUM, ADEPTUS ASTARTES, PRIMARIS</t>
  </si>
  <si>
    <t>BOLT, IMPERIUM</t>
  </si>
  <si>
    <t>LAS, IMPERIUM</t>
  </si>
  <si>
    <t>LAS, IMPERIUM, ASTRA MILITARUM</t>
  </si>
  <si>
    <t>LAS, AELDARI</t>
  </si>
  <si>
    <t>PROJECTILE, IMPERIUM</t>
  </si>
  <si>
    <t>MELTA, IMPERIUM, ADEPTUS ASTARTES, ADEPTA SORORITAS</t>
  </si>
  <si>
    <t>MELTA, IMPERIUM</t>
  </si>
  <si>
    <t>PROJECTILE, IMPERIUM, SCUM</t>
  </si>
  <si>
    <t>PROJECTILE, IMPERIUM,</t>
  </si>
  <si>
    <t>PROJECTILE, IMPERIUM, ADEPTUS ASTARTES</t>
  </si>
  <si>
    <t>FIRE, IMPERIUM</t>
  </si>
  <si>
    <t>ARC, ADEPTUS MECHANICUS</t>
  </si>
  <si>
    <t>PROJECTILE, ADEPTUS MECHANICUS</t>
  </si>
  <si>
    <t>EXPLOSIVE, IMPERIUM, ASTRA MILITARUM</t>
  </si>
  <si>
    <t>EXPLOSIVE, IMPERIUM</t>
  </si>
  <si>
    <t>EXPLOSIVE, IMPERIUM, ADEPTUS ASTARTES</t>
  </si>
  <si>
    <t>Rarity</t>
  </si>
  <si>
    <t>Very Rare</t>
  </si>
  <si>
    <t>Rare</t>
  </si>
  <si>
    <t>Uncommon</t>
  </si>
  <si>
    <t>Common</t>
  </si>
  <si>
    <t>Unique</t>
  </si>
  <si>
    <t xml:space="preserve">Rarity </t>
  </si>
  <si>
    <t>Lasblaster</t>
  </si>
  <si>
    <t>Shuriken Catapult</t>
  </si>
  <si>
    <t>Assault, Rending [3]</t>
  </si>
  <si>
    <t>SHURIKEN, AELDARI, ASURYANI</t>
  </si>
  <si>
    <t>Shuriken Pistol</t>
  </si>
  <si>
    <t>6-12-81</t>
  </si>
  <si>
    <t>Pistol, Rending [3]</t>
  </si>
  <si>
    <t>Ranger Long Rifle</t>
  </si>
  <si>
    <t>Fusion Gun</t>
  </si>
  <si>
    <t>Assault, Melta</t>
  </si>
  <si>
    <t>MELTA, AELDARI</t>
  </si>
  <si>
    <t>Slugga</t>
  </si>
  <si>
    <t>Pistol, Waaagh!</t>
  </si>
  <si>
    <t>PROJECTILE, ORK</t>
  </si>
  <si>
    <t>Shoota</t>
  </si>
  <si>
    <t>Assault, Waaagh!</t>
  </si>
  <si>
    <t>Burna</t>
  </si>
  <si>
    <t>Assault, Blast [Small], Inflict (On Fire), Spread</t>
  </si>
  <si>
    <t>FIRE, ORK</t>
  </si>
  <si>
    <t>Big Shoota</t>
  </si>
  <si>
    <t>Snazzgun</t>
  </si>
  <si>
    <t>Heavy [4], Kustom</t>
  </si>
  <si>
    <t>Rokkit Launcha</t>
  </si>
  <si>
    <t>1d3</t>
  </si>
  <si>
    <t>EXPLOSIVE, ORK</t>
  </si>
  <si>
    <t>Stikkbomb</t>
  </si>
  <si>
    <t>CHAIN, IMPERIUM, CHAOS</t>
  </si>
  <si>
    <t>CHAIN, CHAOS</t>
  </si>
  <si>
    <t>CHAIN, CHAOS, IMPERIUM</t>
  </si>
  <si>
    <t>CHAIN, 2-HANDED, ADEPTUS ASTARTES, ADEPTUS MINISTORUM, ADEPTUS SORORITAS</t>
  </si>
  <si>
    <t>CHAIN, POWER FIELD IMPERIUM, CHAOS, ADEPTUS ADEPTUS</t>
  </si>
  <si>
    <t>PRIMITIVE, [ANY]</t>
  </si>
  <si>
    <t>EXOTIC, CHAOS, INQUISITION</t>
  </si>
  <si>
    <t>EXOTIC, [ANY]</t>
  </si>
  <si>
    <t>EXOTIC, ADEPTUS ARBITES</t>
  </si>
  <si>
    <t>FORCE,
INQUISITION, ADEPTUS ASTARTES</t>
  </si>
  <si>
    <t>FORCE, INQUISITION, ADEPTUS ASTARTES</t>
  </si>
  <si>
    <t>FORCE,
2-HANDED,
INQUISITION, ADEPTUS ASTARTES</t>
  </si>
  <si>
    <t>POWER FIELD, IMPERIUM, ADEPTUS MINISTORUM</t>
  </si>
  <si>
    <t>POWER FIELD, IMPERIUM, AELDARI</t>
  </si>
  <si>
    <t>POWER FIELD, AELDARI, ANHRATHE</t>
  </si>
  <si>
    <t>POWER FIELD, 2-HANDED, IMPERIUM, ADEPTUS MECHANICUS</t>
  </si>
  <si>
    <t>POWER FIELD, IMPERIUM, ADEPTUS MECHANICUS, AELDARI</t>
  </si>
  <si>
    <t>POWER FIELD, IMPERIUM, ADEPTUS ASTARTES</t>
  </si>
  <si>
    <t>POWER FIELD, 2-HANDED, IMPERIUM, ADEPTUS ASTARTES, INQUISITION</t>
  </si>
  <si>
    <t>FORCE, AELDARI, ASURYANI</t>
  </si>
  <si>
    <t>BLADE, ORK</t>
  </si>
  <si>
    <t>FORCE, 2-HANDED, ORK</t>
  </si>
  <si>
    <t>CHAIN, ORK</t>
  </si>
  <si>
    <t>BLADE, 2-HANDED, ORK</t>
  </si>
  <si>
    <t>POWER FIELD, ORK</t>
  </si>
  <si>
    <t>BLADE, IMPERIUM, SCUM</t>
  </si>
  <si>
    <t>BLADE, [ANY]</t>
  </si>
  <si>
    <t>BLADE, ADEPTUS ASTARTES</t>
  </si>
  <si>
    <t>EXPLOSIVE, AELDARI</t>
  </si>
  <si>
    <t>EXPLOSIVE, IMPERIUM, [ANY]</t>
  </si>
  <si>
    <t>Trinkets</t>
  </si>
  <si>
    <t>Table 3</t>
  </si>
  <si>
    <t>Table 2</t>
  </si>
  <si>
    <t>An Ork tooth. A string of numbers is etched into the enamel.</t>
  </si>
  <si>
    <t>A phial of soil from your home world.</t>
  </si>
  <si>
    <t>A bent spanner from a Hive World manufactorum.</t>
  </si>
  <si>
    <t>A small effigy of a Jokaero made from spare parts.</t>
  </si>
  <si>
    <t>A book of ribald poetry bound into the cover of a chronicle of Saint Julyana Gilead.</t>
  </si>
  <si>
    <t>Three pieces of dried alien fruit wrapped in wax paper.</t>
  </si>
  <si>
    <t>The hilt of a combat knife, the blade dissolved by acid.</t>
  </si>
  <si>
    <t>A canteen of rotgut brewed from corpse starches and thruster coolant.</t>
  </si>
  <si>
    <t>An icon of Saint Julyana Gilead covering her face as if weeping.</t>
  </si>
  <si>
    <t>A shard of wraithbone. When unobserved, the shard orients itself to point towards Ostia.</t>
  </si>
  <si>
    <t>The milky eye of an Astropath suspended in a vial of preservative fluid.</t>
  </si>
  <si>
    <t>A power cell incompatible with all known Imperium technology.</t>
  </si>
  <si>
    <t>A pack of thick Astra Militarum issue socks, never opened.</t>
  </si>
  <si>
    <t>A bottle of finest amasec brewed in Imperium Sanctus.</t>
  </si>
  <si>
    <t>A leather pouch containing 1d6 seeds.</t>
  </si>
  <si>
    <t>A book of confounding riddles with a blue and yellow cover and 81 pages.</t>
  </si>
  <si>
    <t>A boot polish tin containing 1d6 lho sticks.</t>
  </si>
  <si>
    <t>A necklace made of five regicide playing pieces on a silver chain.</t>
  </si>
  <si>
    <t>A doll in the form of a Space Marine made from an old shirt.</t>
  </si>
  <si>
    <t>A decagon carved roughly from bone with strange symbols on each face.</t>
  </si>
  <si>
    <t>A Data-Slate containing fragmentary maps of an ancient vessel lost in the Warp.</t>
  </si>
  <si>
    <t>A thick tome of the Imperial Creed, its cover sealed closed by an archaic lock.</t>
  </si>
  <si>
    <t>The ident tags of a long-dead soldier of the Astra Militarum.</t>
  </si>
  <si>
    <t>A counterfeit Administratum notary seal carved from a starchy tuber.</t>
  </si>
  <si>
    <t>A bucket of foul smelling red paint that cannot be washed off.</t>
  </si>
  <si>
    <t>A sheaf of Astra Militarum enlistment papers, never filled out.</t>
  </si>
  <si>
    <t>The severed finger of a Space Marine Power Fist, its markings inconsistent with any known Chapter.</t>
  </si>
  <si>
    <t>An ornate child’s puzzle box. When solved, the box opens to reveal a disquieting symbol.</t>
  </si>
  <si>
    <t>A pict of a distant relation. Their face shows signs of subtle mutation.</t>
  </si>
  <si>
    <t>An Explorator’s journal with strange plant clippings and insects pressed between the pages.</t>
  </si>
  <si>
    <t>A single card of the Emperor’s Tarot bearing a name hastily written in blood.</t>
  </si>
  <si>
    <t>A magnetised piece of scrap metal showing an Ork glyph. It takes great force to remove the chit once attached.</t>
  </si>
  <si>
    <t>A copy of the Imperial Infantryman’s Uplifting Primer. The book is bloodstained and charred from the impact of an energy weapon.</t>
  </si>
  <si>
    <t>An unread message from someone important to you.</t>
  </si>
  <si>
    <t>A fur hat made from the tufted crest of an Eldar Exarch’s helmet.</t>
  </si>
  <si>
    <t>A pilgrim’s token from Holy Terra.</t>
  </si>
  <si>
    <t>A cheap copy of a Ministorum seal made from moulded resin covered in a patina of metal.</t>
  </si>
  <si>
    <t>A polymorphine ampoule jury-rigged to hold a preserved blood sample.</t>
  </si>
  <si>
    <t>The dedication plaque of a Dauntless-class Light Cruiser thought lost during the Gilead Crusade.</t>
  </si>
  <si>
    <t>A faint vox-recording of a parent’s last words.</t>
  </si>
  <si>
    <t>A page torn from a sacred text of the Imperial Creed bearing a black smudge in the centre.</t>
  </si>
  <si>
    <t>A diadem from a feudal world, its perimeter decorated with xenos claws.</t>
  </si>
  <si>
    <t>An antique Chrono that always runs fifteen minutes fast.</t>
  </si>
  <si>
    <t>A jawbone, supposedly from a saint, with High Gothic script worked into its surface in delicate scrimshaw.</t>
  </si>
  <si>
    <t>An unfired Bolt round, initials carved into its surface.</t>
  </si>
  <si>
    <t>A necklace of Imperial coins from various worlds strung on silver wire. The coins are worth just enough to pay for a funeral.</t>
  </si>
  <si>
    <t>A wind instrument made from meteoric iron that requires six fingers on each hand to play properly.</t>
  </si>
  <si>
    <t>A purity seal stamped with a grinning skull.</t>
  </si>
  <si>
    <t>A book of dirty Limericks and bawdy verse written in Low Gothic.</t>
  </si>
  <si>
    <t>A sealed translucent box containing a metallic liquid. The liquid splits and moves to avoid your direct gaze.</t>
  </si>
  <si>
    <t>A tiny servitor made from the remains of an avian believed native to Holy Terra. It sings sweetly, never repeating a tune.</t>
  </si>
  <si>
    <t>A gauzy crimson sash woven from mono-fibre once used to garrotte a treasonous Sub-Sector governor.</t>
  </si>
  <si>
    <t>A marble hand broken off an Imperial monument, its surface stained with Ork blood.</t>
  </si>
  <si>
    <t>Three corroded, magnetised ball bearings. Each is engraved with markings mimicking the continents of alien worlds.</t>
  </si>
  <si>
    <t>A lighter in the shape of a compact laspistol. Pulling the trigger produces a tiny, steady chemical flame from the barrel.</t>
  </si>
  <si>
    <t>A sheaf of grave rubbings taken from multiple headstones bearing the same name but different dates of birth and death</t>
  </si>
  <si>
    <t>A shard of stained glass from a fallen cathedral.</t>
  </si>
  <si>
    <t>The spent power cell of a T’au Pulse Pistol.</t>
  </si>
  <si>
    <t>The command codes for a highly specific class of Cherub Servitors.</t>
  </si>
  <si>
    <t>A signet ring bearing the seal of a Nethreun Questor Imperialis unheard of since the opening of the Great Rift.</t>
  </si>
  <si>
    <t>A battered Astra Militarum survival kit. Its contents spent except for three water purification tablets.</t>
  </si>
  <si>
    <t>A crystal bottle of intoxicating perfume made from gyrinx musk glands.</t>
  </si>
  <si>
    <t>A tattered flag showing an Ork emblem of infamous Freebooter Kaptin Mag Galluz.</t>
  </si>
  <si>
    <t>A sealed bottle of red corrective ink bearing the label of the Adeptus Administratum.</t>
  </si>
  <si>
    <t>A braided lock of synthetic hair.</t>
  </si>
  <si>
    <t>A signed second volume of the memoirs of an Imperial hero.</t>
  </si>
  <si>
    <t>A burned-out memetic coil from a Servitor Skull.</t>
  </si>
  <si>
    <t>Sealed orders meant for a long-dead Lord Marshal of the Gilead Gravediggers.</t>
  </si>
  <si>
    <t>A battle damaged ID chip from a T’au Fire Warrior.</t>
  </si>
  <si>
    <t>A stale wafer of hard tack from a Militarum commissary, thick enough to stop a slug round — as the dent in it may prove.</t>
  </si>
  <si>
    <t>A diamantine tuning fork engraved with the seal of a Choir Master of the Adeptus Ministorum.</t>
  </si>
  <si>
    <t>A deck of playing cards. Each card bears the image of an enemy of the Imperium.</t>
  </si>
  <si>
    <t>A vox recording of haunting xenos music from a species long thought extinct.</t>
  </si>
  <si>
    <t>A death mask in the image of a Canoness of the Adepta Sororitas.</t>
  </si>
  <si>
    <t>A reliquary containing a shard of gleaming ice. The ice never melts.</t>
  </si>
  <si>
    <t>A wafer-thin sheet of wraithbone covered in interconnected Aeldari glyphs.</t>
  </si>
  <si>
    <t>An improvised pendulum made from a length of optic cable and an autogun slug.</t>
  </si>
  <si>
    <t>A portable Auto-Quill modified to print Ork glyphs.</t>
  </si>
  <si>
    <t>A shrill whistle carved from a preserved horn.</t>
  </si>
  <si>
    <t>An Imperial noble’s commissioning scroll, signed and notarised, dated in M43.</t>
  </si>
  <si>
    <t>A rockcrete brick pried from the defensive wall of a fallen Imperial bastion.</t>
  </si>
  <si>
    <t>A forged promissory note from the Upstanding Starch Guild on Gilead Primus.</t>
  </si>
  <si>
    <t>A ring of keys, each one encoded to a stasis vault on a different world.</t>
  </si>
  <si>
    <t>A list of seemingly unrelated machine components written in blocky, crabbed handwriting.</t>
  </si>
  <si>
    <t>An ornate silver snuffbox. The snuff within is fortified with trace amounts of xenos pollen.</t>
  </si>
  <si>
    <t>A fetish carved from volcanic glass depicting a skull-faced god sitting on a gothic throne.</t>
  </si>
  <si>
    <t>A ticket stub for a performance of an opera proscribed by the Ecclesiarchy.</t>
  </si>
  <si>
    <t>A dog-eared, lavishly illustrated children’s primer of Imperial history.</t>
  </si>
  <si>
    <t>A classified document, redacted so that every word is blacked out except for one. It could read ‘crucible’ or ‘cubicle’.</t>
  </si>
  <si>
    <t>Coded data-slate of a significant Human bloodline showing possible mutation and xenos gene-grafting.</t>
  </si>
  <si>
    <t>A notched hourglass filled with the ruddy sand of Mars.</t>
  </si>
  <si>
    <t>Half of a shattered mask depicting a face distorted with fear.</t>
  </si>
  <si>
    <t>A smooth river stone with an Aeldari glyph carved into its surface.</t>
  </si>
  <si>
    <t>An eight-spoked cogwheel.</t>
  </si>
  <si>
    <t>A small triptych of the God-Emperor ascendant, martyred, and interred upon the Golden Throne. The hinges are rusted shut.</t>
  </si>
  <si>
    <t>The remote detonator to a Penal Legionnaire’s explosive collar.</t>
  </si>
  <si>
    <t>A xenohide pouch containing the mummified heart of an unknown organism.</t>
  </si>
  <si>
    <t>A radiation-damaged design template for a plasma reactor with a single fatal design flaw.</t>
  </si>
  <si>
    <t>An exhaustive phrase book translating common phrases between multiple dialects of Low Gothic.</t>
  </si>
  <si>
    <t>The knob from the end of a Weirdboy’s channelling rod.</t>
  </si>
  <si>
    <t>A clockwork replica of an attack bike that sparks and runs in circles when wound.</t>
  </si>
  <si>
    <t>A sash made from the interlocking scales of a Maiden World reptile.</t>
  </si>
  <si>
    <t>An illuminated book of hours. Many of the prayers within are edited in red ink.</t>
  </si>
  <si>
    <t>A prism-like mirror shard. Staring at one’s own reflection in the shard causes vivid hallucinations.</t>
  </si>
  <si>
    <t>A piece of ceramite marked with the emblem of the Absolvers Chapter.</t>
  </si>
  <si>
    <t>Several lengths of ribbed cable meant to be worn around the head and neck, giving the wearer the appearance of possessing several high-quality augmetics.</t>
  </si>
  <si>
    <t>A bottle of sacramental wine blessed by Arch-Deacon Merramar Clade.</t>
  </si>
  <si>
    <t>A cheap replica of an Arbitrator’s badge of office.</t>
  </si>
  <si>
    <t>Table 1</t>
  </si>
  <si>
    <t>Random Trinket</t>
  </si>
  <si>
    <t>Type</t>
  </si>
  <si>
    <t>Marker</t>
  </si>
  <si>
    <t>Used?</t>
  </si>
  <si>
    <t>^NonBlank</t>
  </si>
  <si>
    <t>^RaritySum</t>
  </si>
  <si>
    <t>Max Rarity:</t>
  </si>
  <si>
    <t>REALLY DON'T FUCK WITH THESE!</t>
  </si>
  <si>
    <t>Weapon Name</t>
  </si>
  <si>
    <t>Probability</t>
  </si>
  <si>
    <t>&lt;Rnd Trinket</t>
  </si>
  <si>
    <t>Booster%</t>
  </si>
  <si>
    <t>Random loot out</t>
  </si>
  <si>
    <t>Booster</t>
  </si>
  <si>
    <t>Initialise:</t>
  </si>
  <si>
    <t>Power look up</t>
  </si>
  <si>
    <t>Rarity and value dupped for random loot generation reference symettry to weapons</t>
  </si>
  <si>
    <t>For Character Creation:</t>
  </si>
  <si>
    <t xml:space="preserve">WARNING- This document may not work fully using Google sheets. If you would like to use and store this online I recommend Excel online avalible through Onedrive. </t>
  </si>
  <si>
    <r>
      <t xml:space="preserve">The origional work was not by me but from another user in the trove. If I find their name I will add it here. Thank you for your work on this. I have updated to wrath and glory second edition.
Tools for character creation use the Character and Ascensions sheets. If you want to find the rules for an item, weapon, trait, psykic power etc use the Look Up Rules Sheet. Database and Loot genenrations sheets are for administration and function only. There should be no reason to edit them. Unless you want to add your own weapons and armour. </t>
    </r>
    <r>
      <rPr>
        <b/>
        <sz val="11"/>
        <color theme="1"/>
        <rFont val="Calibri"/>
        <family val="2"/>
        <scheme val="minor"/>
      </rPr>
      <t>Only input on orange boxes and use dropdown menus where appropriate</t>
    </r>
    <r>
      <rPr>
        <sz val="11"/>
        <color theme="1"/>
        <rFont val="Calibri"/>
        <family val="2"/>
        <scheme val="minor"/>
      </rPr>
      <t xml:space="preserve">
All equipment is from the second eddition Wrath and Glory core rule book as well as some ascensions and powers from the fan book Abundance of Apocrpha. 
This document should be kept up to date with new official rules and more fan rules I find useable in Wrath and Glory sessions. 
</t>
    </r>
    <r>
      <rPr>
        <b/>
        <sz val="11"/>
        <color theme="1"/>
        <rFont val="Calibri"/>
        <family val="2"/>
        <scheme val="minor"/>
      </rPr>
      <t xml:space="preserve">
If there are mistakes in the document please let me know and any additions you would like in the document. And if you have any questions send them to sodengames@outlook.com</t>
    </r>
  </si>
  <si>
    <t>Special Ammo</t>
  </si>
  <si>
    <t>Dragonfire Bolt Rounds</t>
  </si>
  <si>
    <t>Spread, Ignore defence bonus from cover</t>
  </si>
  <si>
    <t>Hellfire Bolt Rounds</t>
  </si>
  <si>
    <t>+3/+2</t>
  </si>
  <si>
    <t>Higher ED on organic Targets</t>
  </si>
  <si>
    <t>Kraken Bolt Rounds</t>
  </si>
  <si>
    <t>Bleeder Rounds</t>
  </si>
  <si>
    <t>You can Shift an Exalted Icon when you make an Attack Test with this weapon to inflict the Bleeding Condition.</t>
  </si>
  <si>
    <t>Dumdum Bullets</t>
  </si>
  <si>
    <t>Manstopper Rounds</t>
  </si>
  <si>
    <t>+1</t>
  </si>
  <si>
    <t>Weapon Traits</t>
  </si>
  <si>
    <t>Bulk (X)</t>
  </si>
  <si>
    <t>Bulk reduces the Speed of the wearer by a number of metres equal to its rating.</t>
  </si>
  <si>
    <t>Cumbersome</t>
  </si>
  <si>
    <t>You cannot Run or Sprint in Cumbersome armour.</t>
  </si>
  <si>
    <t>Ere We Go!</t>
  </si>
  <si>
    <t>An Ork wearing armour with this Trait ignores the Bulk and Cumbersome Traits when Wounded.</t>
  </si>
  <si>
    <t>Armour with this Trait allows you to roll Determination against Mortal Wounds.</t>
  </si>
  <si>
    <t>Powered (X)</t>
  </si>
  <si>
    <t>Whilst wearing armour with this Trait you gain a Strength bonus equal to the rating. Additionally, you are not knocked Prone when firing an unsecured Heavy weapon.</t>
  </si>
  <si>
    <t>Armour with this Trait adds its AR to your Defence and Resilience, provided the GM agrees you can manoeuvre the shield to block the attack.</t>
  </si>
  <si>
    <t>Weapon Upgrades</t>
  </si>
  <si>
    <t>Ammo Drum</t>
  </si>
  <si>
    <t>You can carry one additional Ammo.</t>
  </si>
  <si>
    <t>Autoloader</t>
  </si>
  <si>
    <t>You can Reload your weapon as a Free Action.</t>
  </si>
  <si>
    <t>Bayonet Lug</t>
  </si>
  <si>
    <t>You can use this weapon as a Knife (p.211).</t>
  </si>
  <si>
    <t>You can use this weapon as a Chain Bayonet (p.213).</t>
  </si>
  <si>
    <t>IMPERIUM, CHAOS</t>
  </si>
  <si>
    <t>Combi Weapon</t>
  </si>
  <si>
    <t>A combi-weapon may be fired as either or both of its component weapons each round. Firing both component weapons is treated as a Multi-Action. You must own the two ranged weapons you want to combine when you purchase this upgrade. Pistols can only be combined with other Pistols, and weapons with the Heavy Trait cannot take this upgrade.</t>
  </si>
  <si>
    <t>IMPERIUM, CHAOS, SCUM</t>
  </si>
  <si>
    <t>Distinction</t>
  </si>
  <si>
    <t>+1 bonus die to Intimidation (Wil) Tests when you brandish this weapon. Distinction does not count toward a weapon’s maximum number of upgrades.</t>
  </si>
  <si>
    <t>Dueling Grip</t>
  </si>
  <si>
    <t>+1 bonus die on Attack Tests using this weapon. This upgrade can only be applied to Pistols or onehanded melee weapons.</t>
  </si>
  <si>
    <t>Gene-Grip Bio-Verator</t>
  </si>
  <si>
    <t>Any mechanisms your weapon has (triggers, chain engines, etc.) will not activate for anyone but you.</t>
  </si>
  <si>
    <t>Mastercrafted</t>
  </si>
  <si>
    <t>The weapon gains the Reliable Trait. You gain +2 bonus dice to any Attack Test made with this weapon.</t>
  </si>
  <si>
    <t>Megathoule Accelerator (Lucius Pattern)</t>
  </si>
  <si>
    <t>The weapon gains +2 Damage. The weapon loses the Reliable Trait.</t>
  </si>
  <si>
    <t>Monoscope</t>
  </si>
  <si>
    <t>Any Range penalties are reduced by 2.</t>
  </si>
  <si>
    <t>Percussive Muzzle Brake</t>
  </si>
  <si>
    <t>The weapon gains +1 Salvo. This upgrade can only be applied to a weapon with the Heavy Trait.</t>
  </si>
  <si>
    <t>Preysence Sight</t>
  </si>
  <si>
    <t>This weapon upgrade allows the wielder to detect targets via ambient heat, even in total darkness.</t>
  </si>
  <si>
    <t>IMPERIUM, SCUM, [ANY]</t>
  </si>
  <si>
    <t>Red-Dot Sight</t>
  </si>
  <si>
    <t>+1 bonus die to ranged attacks made with this weapon</t>
  </si>
  <si>
    <t>Silencer</t>
  </si>
  <si>
    <t>The weapon gains the Silent Trait. This upgrade can only be applied to a weapon with the BOLT or PROJECTILE Keywords.</t>
  </si>
  <si>
    <t>Armour Traits</t>
  </si>
  <si>
    <t>Every Wound inflicted by an Agonising weapon also inflicts 1 Shock.</t>
  </si>
  <si>
    <t>Arc (X)</t>
  </si>
  <si>
    <t>Arc weapons gain +ED equal to their rating when you use them to attack a vehicle.</t>
  </si>
  <si>
    <t>You can fire an Assault weapon as part of a Run (p.180), but take a +2 DN penalty when you do so.</t>
  </si>
  <si>
    <t>Blast (Size)</t>
  </si>
  <si>
    <t>Big kaboom, see rule book (pg208)</t>
  </si>
  <si>
    <t>When you roll Extra Damage Dice for a Brutal weapon:
X Results of 1 and 2 inflict 0 Damage.
X Results of 3 and 4 inflict 1 Damage.
X Results of 5 and 6 inflict 2 Damage.</t>
  </si>
  <si>
    <t>If you have the PSYKER Keyword, you may add half of your Wil Rating to a Force weapon’s Damage Value.</t>
  </si>
  <si>
    <t>Heavy (X)</t>
  </si>
  <si>
    <t>You must have a Strength equal to the Heavy weapon’s rating to fire it normally. All attacks with a Heavy weapon are made with a +2 DN penalty if you do not meet the minimum Strength, and a Complication knocks you Prone in addition to any other effects. Taking the Brace (p.189) Action or securing a Heavy weapon to something like a tripod negates the Heavy Trait.</t>
  </si>
  <si>
    <t>Inflict (Condition)</t>
  </si>
  <si>
    <t>Every Inflict weapon has a Condition that it imposes on the target if it deals a Wound. For example, if a weapon with Inflict (On Fire) deals a Wound to a target, the target is On Fire. If an Inflict weapon has a number, that number determines the number of any Test made to remove the Condition. For example, if a weapon with Inflict (Poisoned 4) Wounds a target, they are Poisoned, and the target would need to make a DN 4 Toughness Test to recover at the beginning of their next turn.</t>
  </si>
  <si>
    <t>Kustom</t>
  </si>
  <si>
    <t xml:space="preserve">You can replace this weapon Trait with any other Weapon Trait of your choice when you acquire a weapon with this Trait. If the Trait you select has a Rating (X), roll 1d3 to determine the Rating. </t>
  </si>
  <si>
    <t>Melta</t>
  </si>
  <si>
    <t>When you roll Extra Damage Dice for a Melta weapon fired at Short Range:
X Results of 1 and 2 inflict 0 Damage.
X Results of 3 and 4 inflict 1 Damage.
X Results of 5 and 6 inflict 2 Damage.
When you roll Extra Damage Dice for a Melta weapon fired against a vehicle or fortification at close range:
X Results of 1, 2 and 3 inflict 1 Damage.
X Results of 4, 5 and 6 inflict 2 Damage.</t>
  </si>
  <si>
    <t>You gain +1 Defence against melee attacks while wielding a Parry weapon.</t>
  </si>
  <si>
    <t>Pistols can be fired while Engaged (p.184).</t>
  </si>
  <si>
    <t>Rad (X)</t>
  </si>
  <si>
    <t>When you roll Extra Damage Dice for a Rad weapon, you add the Rating to the results of the dice. (example on p.209)</t>
  </si>
  <si>
    <t>Rapid Fire (X)</t>
  </si>
  <si>
    <t>If you hit with a Rapid Fire weapon at Short Range, you gain Extra Damage Dice equal to the weapon’s Rapid Fire rating.</t>
  </si>
  <si>
    <t>You can ignore the first Complication related to this weapon per scene. Tests made to repair or maintain Reliable weapons are made with +1 bonus die.</t>
  </si>
  <si>
    <t>Rending (X)</t>
  </si>
  <si>
    <t>When you Shift an Exalted Icon as part of an attack with a Rending weapon, the weapon’s AP improves by the Rending rating for that attack.</t>
  </si>
  <si>
    <t>When a weapon with this Trait is used as part of an attack, your Stealth Score is only reduced by 1.</t>
  </si>
  <si>
    <t>Sniper (X)</t>
  </si>
  <si>
    <t>When you Aim with a Sniper weapon you gain an additional + 1 bonus die to the attack, and gain +ED equal to the weapon’s Sniper rating.</t>
  </si>
  <si>
    <t>Spread</t>
  </si>
  <si>
    <t>When fired at Close Range, a Spread weapon
can hit any number of targets in a radius of 3 metres. Double the total damage of a Spread weapon fired at a Mob in Short Range.</t>
  </si>
  <si>
    <t>Supercharge</t>
  </si>
  <si>
    <t>You can choose to fire a weapon with this Trait in Supercharge mode. If you roll a Complication, you take 1d6 Mortal Wounds. If you hit, the weapon deals an additional +3 ED.</t>
  </si>
  <si>
    <t>Unwieldy (X)</t>
  </si>
  <si>
    <t>Attacks made with Unwieldy weapons have their DN increased by an amount equal to their Unwieldy rating.</t>
  </si>
  <si>
    <t>WAAAGH!</t>
  </si>
  <si>
    <t>If you are an Ork, you gain +1 bonus die to attacks with a WAAAGH! weapon. If you are also Wounded (p.193), you deal an extra +1 ED.</t>
  </si>
  <si>
    <t>Warp Weapons</t>
  </si>
  <si>
    <t>A Warp Weapon has a Damage value equal to the target’s Resilience –4, unless the weapon’s listed Damage is higher.</t>
  </si>
  <si>
    <t>Weapon/Armour Traits</t>
  </si>
  <si>
    <t>Psychic Powers</t>
  </si>
  <si>
    <t>Talents and Faith</t>
  </si>
  <si>
    <t>Weapons</t>
  </si>
  <si>
    <t>Upgrade</t>
  </si>
  <si>
    <t>Weapon Upgrade?</t>
  </si>
  <si>
    <t>Base Chance</t>
  </si>
  <si>
    <t>Feel free to modify this if you want more or less upgrades</t>
  </si>
  <si>
    <t>Selected rarity</t>
  </si>
  <si>
    <t>Generated Rarity</t>
  </si>
  <si>
    <t>Offset</t>
  </si>
  <si>
    <t>Extra Chance</t>
  </si>
  <si>
    <t>Combined Chance:</t>
  </si>
  <si>
    <t>Cheated Weight</t>
  </si>
  <si>
    <t>Random Roll</t>
  </si>
  <si>
    <t>If this is lowered you are more likelt to get a weapon upgrade. 4 feels good to me.</t>
  </si>
  <si>
    <t>Get an upgrade?</t>
  </si>
  <si>
    <t>Potential Upgrades:</t>
  </si>
  <si>
    <t>Normal</t>
  </si>
  <si>
    <t>Cummulative</t>
  </si>
  <si>
    <t>Max</t>
  </si>
  <si>
    <t>Sum</t>
  </si>
  <si>
    <t>Sum prob</t>
  </si>
  <si>
    <t>Press F9 to refresh random loot. 
Select Rarity and type of loot
Use booster if you want to force rarer loot. 
Upgrades more common on common weapons when a rarer weapon is searched for</t>
  </si>
  <si>
    <t>Upgrades</t>
  </si>
  <si>
    <t/>
  </si>
  <si>
    <t>Faith. Total Faith Points-&gt;</t>
  </si>
  <si>
    <t xml:space="preserve">Sheet  should be mostly self explaitory. Only enter in orange boxes and use drop down menus where appropriate. Expended experience will be automatically counted in the 'Current Exp' box. Your total experience avalible/ earned should be entered first along with the tier of the game you are playing. Selecting a lower tier archetype than the game will automatically allow you ascensions up to the correct teir. Unavalible ascensions will be covered in red.
Ensure that your stats are at least the minimum required for your archetype. (The fully modifed number without armour, not the number that you input)
When wearing 'powered' armour your strength trait will be increased automatically and the 'notes' box will go green (remove armour to see natural ability).
Only the primary armour slot will contribute to  your resilience. The contributed armour will be shown in (). Equpied shields resilience will be shown in []. Shield resilience is not automatically added as the bonus is not always avalible. 
Armour will force fields will change the determination box to be blue, allowing you to resist mortal wounds.
Archetypes with sub factions (such as space marines and their chapters) will apear as a selection in the box after archetype where appropriate and any gain abilities will be shown in the 'Subfaction abilities' box.
When in the 'dying' state apply traumatic injuries, as you do so your screen will become reder and fade to black when your character is killed. Memorable injuries are manipuklated in character creation or through gameplay
</t>
  </si>
  <si>
    <t>Reloads</t>
  </si>
  <si>
    <t>Wrath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</si>
</sst>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3"/>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11"/>
      <color rgb="FF00B050"/>
      <name val="Calibri"/>
      <family val="2"/>
      <scheme val="minor"/>
    </font>
    <font>
      <sz val="8"/>
      <color indexed="81"/>
      <name val="Tahoma"/>
      <family val="2"/>
    </font>
    <font>
      <sz val="11"/>
      <color rgb="FFFF0000"/>
      <name val="Calibri"/>
      <family val="2"/>
      <scheme val="minor"/>
    </font>
    <font>
      <b/>
      <sz val="12"/>
      <color rgb="FFFF0000"/>
      <name val="Calibri"/>
      <family val="2"/>
      <scheme val="minor"/>
    </font>
    <font>
      <b/>
      <sz val="11"/>
      <color rgb="FF3F3F3F"/>
      <name val="Calibri"/>
      <family val="2"/>
      <scheme val="minor"/>
    </font>
    <font>
      <sz val="22"/>
      <color rgb="FFFF0000"/>
      <name val="Calibri"/>
      <family val="2"/>
      <scheme val="minor"/>
    </font>
    <font>
      <sz val="48"/>
      <color theme="1"/>
      <name val="Calibri"/>
      <family val="2"/>
      <scheme val="minor"/>
    </font>
    <font>
      <b/>
      <sz val="20"/>
      <color rgb="FF3F3F3F"/>
      <name val="Calibri"/>
      <family val="2"/>
      <scheme val="min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1"/>
        <bgColor indexed="64"/>
      </patternFill>
    </fill>
  </fills>
  <borders count="10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ck">
        <color theme="4"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bottom/>
      <diagonal/>
    </border>
    <border>
      <left/>
      <right style="thin">
        <color indexed="64"/>
      </right>
      <top/>
      <bottom/>
      <diagonal/>
    </border>
    <border>
      <left style="thin">
        <color indexed="64"/>
      </left>
      <right style="thin">
        <color rgb="FF7F7F7F"/>
      </right>
      <top style="thin">
        <color rgb="FF7F7F7F"/>
      </top>
      <bottom style="thin">
        <color rgb="FF7F7F7F"/>
      </bottom>
      <diagonal/>
    </border>
    <border>
      <left style="thin">
        <color indexed="64"/>
      </left>
      <right style="thin">
        <color rgb="FF7F7F7F"/>
      </right>
      <top style="thin">
        <color rgb="FF7F7F7F"/>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indexed="64"/>
      </right>
      <top style="thin">
        <color rgb="FF7F7F7F"/>
      </top>
      <bottom style="thin">
        <color rgb="FF7F7F7F"/>
      </bottom>
      <diagonal/>
    </border>
    <border>
      <left style="thin">
        <color indexed="64"/>
      </left>
      <right/>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indexed="64"/>
      </bottom>
      <diagonal/>
    </border>
    <border>
      <left style="thin">
        <color rgb="FF7F7F7F"/>
      </left>
      <right style="thin">
        <color rgb="FF7F7F7F"/>
      </right>
      <top style="thin">
        <color rgb="FF7F7F7F"/>
      </top>
      <bottom/>
      <diagonal/>
    </border>
    <border>
      <left/>
      <right style="thin">
        <color indexed="64"/>
      </right>
      <top style="thick">
        <color theme="4" tint="0.499984740745262"/>
      </top>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rgb="FF7F7F7F"/>
      </right>
      <top style="thin">
        <color indexed="64"/>
      </top>
      <bottom style="thin">
        <color rgb="FF7F7F7F"/>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7F7F7F"/>
      </left>
      <right style="thin">
        <color rgb="FF7F7F7F"/>
      </right>
      <top style="thin">
        <color indexed="64"/>
      </top>
      <bottom style="thin">
        <color rgb="FF7F7F7F"/>
      </bottom>
      <diagonal/>
    </border>
    <border>
      <left style="thin">
        <color rgb="FF7F7F7F"/>
      </left>
      <right style="thin">
        <color indexed="64"/>
      </right>
      <top style="thin">
        <color indexed="64"/>
      </top>
      <bottom style="thin">
        <color rgb="FF7F7F7F"/>
      </bottom>
      <diagonal/>
    </border>
    <border>
      <left/>
      <right style="thin">
        <color rgb="FF7F7F7F"/>
      </right>
      <top style="thin">
        <color indexed="64"/>
      </top>
      <bottom style="thin">
        <color rgb="FF7F7F7F"/>
      </bottom>
      <diagonal/>
    </border>
    <border>
      <left/>
      <right style="thin">
        <color rgb="FF7F7F7F"/>
      </right>
      <top style="thin">
        <color rgb="FF7F7F7F"/>
      </top>
      <bottom style="thin">
        <color rgb="FF7F7F7F"/>
      </bottom>
      <diagonal/>
    </border>
    <border>
      <left style="thin">
        <color indexed="64"/>
      </left>
      <right/>
      <top style="thick">
        <color theme="4" tint="0.499984740745262"/>
      </top>
      <bottom/>
      <diagonal/>
    </border>
    <border>
      <left style="thin">
        <color indexed="64"/>
      </left>
      <right/>
      <top style="thin">
        <color rgb="FF7F7F7F"/>
      </top>
      <bottom/>
      <diagonal/>
    </border>
    <border>
      <left/>
      <right/>
      <top style="thick">
        <color theme="4" tint="0.499984740745262"/>
      </top>
      <bottom style="thin">
        <color indexed="64"/>
      </bottom>
      <diagonal/>
    </border>
    <border>
      <left style="thin">
        <color indexed="64"/>
      </left>
      <right/>
      <top/>
      <bottom style="thick">
        <color theme="4" tint="0.499984740745262"/>
      </bottom>
      <diagonal/>
    </border>
    <border>
      <left/>
      <right style="thin">
        <color indexed="64"/>
      </right>
      <top/>
      <bottom style="thick">
        <color theme="4" tint="0.499984740745262"/>
      </bottom>
      <diagonal/>
    </border>
    <border>
      <left style="thin">
        <color rgb="FF7F7F7F"/>
      </left>
      <right/>
      <top style="thick">
        <color theme="4" tint="0.499984740745262"/>
      </top>
      <bottom style="thin">
        <color rgb="FF7F7F7F"/>
      </bottom>
      <diagonal/>
    </border>
    <border>
      <left/>
      <right/>
      <top style="thick">
        <color theme="4" tint="0.499984740745262"/>
      </top>
      <bottom style="thin">
        <color rgb="FF7F7F7F"/>
      </bottom>
      <diagonal/>
    </border>
    <border>
      <left/>
      <right/>
      <top style="thin">
        <color rgb="FF7F7F7F"/>
      </top>
      <bottom/>
      <diagonal/>
    </border>
    <border>
      <left style="thin">
        <color indexed="64"/>
      </left>
      <right style="thin">
        <color rgb="FF7F7F7F"/>
      </right>
      <top style="thick">
        <color theme="4" tint="0.499984740745262"/>
      </top>
      <bottom style="thin">
        <color rgb="FF7F7F7F"/>
      </bottom>
      <diagonal/>
    </border>
    <border>
      <left/>
      <right style="thin">
        <color indexed="64"/>
      </right>
      <top style="thick">
        <color theme="4" tint="0.499984740745262"/>
      </top>
      <bottom style="thin">
        <color rgb="FF7F7F7F"/>
      </bottom>
      <diagonal/>
    </border>
    <border>
      <left/>
      <right style="thin">
        <color indexed="64"/>
      </right>
      <top style="thin">
        <color rgb="FF7F7F7F"/>
      </top>
      <bottom/>
      <diagonal/>
    </border>
    <border>
      <left style="thin">
        <color indexed="64"/>
      </left>
      <right style="thin">
        <color rgb="FFB2B2B2"/>
      </right>
      <top style="thin">
        <color rgb="FFB2B2B2"/>
      </top>
      <bottom/>
      <diagonal/>
    </border>
    <border>
      <left style="thin">
        <color rgb="FFB2B2B2"/>
      </left>
      <right style="thin">
        <color rgb="FFB2B2B2"/>
      </right>
      <top style="thin">
        <color rgb="FFB2B2B2"/>
      </top>
      <bottom/>
      <diagonal/>
    </border>
    <border>
      <left style="thin">
        <color rgb="FFB2B2B2"/>
      </left>
      <right style="thin">
        <color indexed="64"/>
      </right>
      <top style="thin">
        <color rgb="FFB2B2B2"/>
      </top>
      <bottom/>
      <diagonal/>
    </border>
    <border>
      <left/>
      <right/>
      <top style="thin">
        <color indexed="64"/>
      </top>
      <bottom style="thin">
        <color indexed="64"/>
      </bottom>
      <diagonal/>
    </border>
    <border>
      <left/>
      <right style="thin">
        <color indexed="64"/>
      </right>
      <top style="thick">
        <color theme="4" tint="0.499984740745262"/>
      </top>
      <bottom style="thin">
        <color indexed="64"/>
      </bottom>
      <diagonal/>
    </border>
    <border>
      <left style="thin">
        <color indexed="64"/>
      </left>
      <right style="thin">
        <color rgb="FF7F7F7F"/>
      </right>
      <top/>
      <bottom/>
      <diagonal/>
    </border>
    <border>
      <left style="thin">
        <color indexed="64"/>
      </left>
      <right style="thin">
        <color rgb="FF7F7F7F"/>
      </right>
      <top style="thin">
        <color indexed="64"/>
      </top>
      <bottom/>
      <diagonal/>
    </border>
    <border>
      <left style="thin">
        <color indexed="64"/>
      </left>
      <right style="thin">
        <color rgb="FF7F7F7F"/>
      </right>
      <top/>
      <bottom style="thin">
        <color indexed="64"/>
      </bottom>
      <diagonal/>
    </border>
    <border>
      <left style="thin">
        <color rgb="FF7F7F7F"/>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rgb="FF7F7F7F"/>
      </right>
      <top style="thin">
        <color rgb="FF7F7F7F"/>
      </top>
      <bottom style="medium">
        <color indexed="64"/>
      </bottom>
      <diagonal/>
    </border>
    <border>
      <left style="thin">
        <color rgb="FF7F7F7F"/>
      </left>
      <right/>
      <top/>
      <bottom/>
      <diagonal/>
    </border>
    <border>
      <left style="medium">
        <color indexed="64"/>
      </left>
      <right style="thin">
        <color rgb="FF7F7F7F"/>
      </right>
      <top style="medium">
        <color indexed="64"/>
      </top>
      <bottom/>
      <diagonal/>
    </border>
    <border>
      <left style="thin">
        <color rgb="FF7F7F7F"/>
      </left>
      <right style="thin">
        <color rgb="FF7F7F7F"/>
      </right>
      <top style="medium">
        <color indexed="64"/>
      </top>
      <bottom/>
      <diagonal/>
    </border>
    <border>
      <left style="thin">
        <color rgb="FF7F7F7F"/>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rgb="FF7F7F7F"/>
      </right>
      <top style="medium">
        <color indexed="64"/>
      </top>
      <bottom style="thin">
        <color rgb="FF7F7F7F"/>
      </bottom>
      <diagonal/>
    </border>
    <border>
      <left/>
      <right style="thin">
        <color indexed="64"/>
      </right>
      <top style="medium">
        <color indexed="64"/>
      </top>
      <bottom/>
      <diagonal/>
    </border>
    <border>
      <left style="thin">
        <color rgb="FF7F7F7F"/>
      </left>
      <right/>
      <top style="thin">
        <color rgb="FF7F7F7F"/>
      </top>
      <bottom style="thin">
        <color rgb="FF7F7F7F"/>
      </bottom>
      <diagonal/>
    </border>
    <border>
      <left style="thin">
        <color rgb="FF7F7F7F"/>
      </left>
      <right/>
      <top style="thin">
        <color rgb="FF7F7F7F"/>
      </top>
      <bottom style="thin">
        <color indexed="64"/>
      </bottom>
      <diagonal/>
    </border>
    <border>
      <left/>
      <right style="thin">
        <color rgb="FF7F7F7F"/>
      </right>
      <top style="thick">
        <color theme="4" tint="0.499984740745262"/>
      </top>
      <bottom style="thin">
        <color rgb="FF7F7F7F"/>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rgb="FF7F7F7F"/>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1" applyNumberFormat="0" applyFill="0" applyAlignment="0" applyProtection="0"/>
    <xf numFmtId="0" fontId="2" fillId="2" borderId="2" applyNumberFormat="0" applyAlignment="0" applyProtection="0"/>
    <xf numFmtId="0" fontId="3" fillId="3" borderId="2" applyNumberFormat="0" applyAlignment="0" applyProtection="0"/>
    <xf numFmtId="0" fontId="5" fillId="4" borderId="6" applyNumberFormat="0" applyFont="0" applyAlignment="0" applyProtection="0"/>
    <xf numFmtId="0" fontId="9" fillId="0" borderId="0" applyNumberFormat="0" applyFill="0" applyBorder="0" applyAlignment="0" applyProtection="0"/>
    <xf numFmtId="0" fontId="11" fillId="3" borderId="70" applyNumberFormat="0" applyAlignment="0" applyProtection="0"/>
  </cellStyleXfs>
  <cellXfs count="288">
    <xf numFmtId="0" fontId="0" fillId="0" borderId="0" xfId="0"/>
    <xf numFmtId="0" fontId="4" fillId="0" borderId="0" xfId="0" applyFont="1" applyAlignment="1">
      <alignment horizontal="center"/>
    </xf>
    <xf numFmtId="0" fontId="4" fillId="0" borderId="0" xfId="0" applyFont="1"/>
    <xf numFmtId="0" fontId="0" fillId="0" borderId="0" xfId="0" applyAlignment="1"/>
    <xf numFmtId="0" fontId="2" fillId="2" borderId="2" xfId="2"/>
    <xf numFmtId="0" fontId="3" fillId="3" borderId="2" xfId="3" applyAlignment="1">
      <alignment horizontal="center"/>
    </xf>
    <xf numFmtId="0" fontId="0" fillId="0" borderId="0" xfId="0" applyAlignment="1">
      <alignment horizontal="left"/>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Font="1" applyAlignment="1">
      <alignment horizontal="left" vertical="center"/>
    </xf>
    <xf numFmtId="0" fontId="4" fillId="0" borderId="0" xfId="0" applyFont="1" applyBorder="1" applyAlignment="1">
      <alignment horizontal="center"/>
    </xf>
    <xf numFmtId="0" fontId="4" fillId="0" borderId="11" xfId="0" applyFont="1" applyBorder="1" applyAlignment="1">
      <alignment horizontal="center"/>
    </xf>
    <xf numFmtId="0" fontId="0" fillId="0" borderId="11" xfId="0" applyBorder="1" applyAlignment="1">
      <alignment horizontal="center"/>
    </xf>
    <xf numFmtId="0" fontId="0" fillId="0" borderId="10" xfId="0" applyBorder="1"/>
    <xf numFmtId="0" fontId="2" fillId="2" borderId="2" xfId="2" applyBorder="1" applyAlignment="1">
      <alignment horizontal="center"/>
    </xf>
    <xf numFmtId="0" fontId="0" fillId="0" borderId="17" xfId="0" applyBorder="1"/>
    <xf numFmtId="0" fontId="2" fillId="2" borderId="18" xfId="2" applyBorder="1" applyAlignment="1">
      <alignment horizontal="center"/>
    </xf>
    <xf numFmtId="0" fontId="4" fillId="0" borderId="10" xfId="0" applyFont="1" applyBorder="1" applyAlignment="1">
      <alignment horizontal="center"/>
    </xf>
    <xf numFmtId="0" fontId="2" fillId="2" borderId="16" xfId="2" applyBorder="1" applyAlignment="1">
      <alignment horizontal="center"/>
    </xf>
    <xf numFmtId="0" fontId="4" fillId="0" borderId="21" xfId="0" applyFont="1" applyBorder="1" applyAlignment="1">
      <alignment horizontal="center"/>
    </xf>
    <xf numFmtId="0" fontId="3" fillId="3" borderId="2" xfId="3" applyBorder="1" applyAlignment="1">
      <alignment horizontal="center"/>
    </xf>
    <xf numFmtId="0" fontId="3" fillId="3" borderId="18" xfId="3" applyBorder="1" applyAlignment="1">
      <alignment horizontal="center"/>
    </xf>
    <xf numFmtId="0" fontId="4" fillId="0" borderId="10" xfId="0" applyFont="1" applyBorder="1" applyAlignment="1"/>
    <xf numFmtId="0" fontId="2" fillId="2" borderId="19" xfId="2" applyBorder="1" applyAlignment="1">
      <alignment horizontal="center"/>
    </xf>
    <xf numFmtId="0" fontId="0" fillId="0" borderId="0" xfId="0" applyBorder="1"/>
    <xf numFmtId="0" fontId="0" fillId="0" borderId="0" xfId="0" applyFont="1" applyBorder="1" applyAlignment="1">
      <alignment horizontal="center" shrinkToFit="1"/>
    </xf>
    <xf numFmtId="0" fontId="0" fillId="0" borderId="11" xfId="0" applyFont="1" applyBorder="1" applyAlignment="1">
      <alignment horizontal="center" shrinkToFit="1"/>
    </xf>
    <xf numFmtId="0" fontId="0" fillId="0" borderId="14" xfId="0" applyFont="1" applyBorder="1" applyAlignment="1">
      <alignment horizontal="center" shrinkToFit="1"/>
    </xf>
    <xf numFmtId="0" fontId="0" fillId="0" borderId="15" xfId="0" applyFont="1" applyBorder="1" applyAlignment="1">
      <alignment horizontal="center" shrinkToFit="1"/>
    </xf>
    <xf numFmtId="0" fontId="2" fillId="2" borderId="12" xfId="2" applyBorder="1" applyAlignment="1">
      <alignment horizontal="center" shrinkToFit="1"/>
    </xf>
    <xf numFmtId="0" fontId="4" fillId="0" borderId="24" xfId="0" applyFont="1" applyBorder="1" applyAlignment="1">
      <alignment horizontal="center"/>
    </xf>
    <xf numFmtId="0" fontId="4" fillId="0" borderId="24" xfId="0" applyFont="1" applyFill="1" applyBorder="1" applyAlignment="1">
      <alignment horizontal="center"/>
    </xf>
    <xf numFmtId="0" fontId="0" fillId="0" borderId="11" xfId="0" applyBorder="1"/>
    <xf numFmtId="0" fontId="0" fillId="0" borderId="14" xfId="0" applyBorder="1"/>
    <xf numFmtId="0" fontId="0" fillId="0" borderId="15" xfId="0" applyBorder="1"/>
    <xf numFmtId="0" fontId="2" fillId="2" borderId="12" xfId="2" applyBorder="1"/>
    <xf numFmtId="0" fontId="2" fillId="2" borderId="13" xfId="2" applyBorder="1"/>
    <xf numFmtId="0" fontId="2" fillId="2" borderId="25" xfId="2" applyBorder="1"/>
    <xf numFmtId="0" fontId="0" fillId="0" borderId="26" xfId="0" applyBorder="1"/>
    <xf numFmtId="0" fontId="0" fillId="0" borderId="27" xfId="0" applyBorder="1"/>
    <xf numFmtId="0" fontId="3" fillId="3" borderId="2" xfId="3" applyBorder="1"/>
    <xf numFmtId="0" fontId="3" fillId="3" borderId="18" xfId="3" applyBorder="1"/>
    <xf numFmtId="0" fontId="4" fillId="0" borderId="29" xfId="0" applyFont="1" applyBorder="1" applyAlignment="1">
      <alignment horizontal="center"/>
    </xf>
    <xf numFmtId="0" fontId="4" fillId="0" borderId="29" xfId="0" applyFont="1" applyFill="1" applyBorder="1" applyAlignment="1">
      <alignment horizontal="center"/>
    </xf>
    <xf numFmtId="0" fontId="0" fillId="0" borderId="28" xfId="0" applyBorder="1"/>
    <xf numFmtId="0" fontId="2" fillId="2" borderId="30" xfId="2" applyBorder="1" applyAlignment="1">
      <alignment horizontal="center"/>
    </xf>
    <xf numFmtId="0" fontId="3" fillId="3" borderId="30" xfId="3" applyBorder="1"/>
    <xf numFmtId="0" fontId="0" fillId="0" borderId="26" xfId="0" applyBorder="1" applyAlignment="1">
      <alignment horizontal="center"/>
    </xf>
    <xf numFmtId="0" fontId="3" fillId="3" borderId="31" xfId="3" applyBorder="1" applyAlignment="1">
      <alignment horizontal="center"/>
    </xf>
    <xf numFmtId="0" fontId="2" fillId="2" borderId="25" xfId="2" applyBorder="1" applyAlignment="1">
      <alignment horizontal="center" shrinkToFit="1"/>
    </xf>
    <xf numFmtId="0" fontId="0" fillId="0" borderId="26" xfId="0" applyFont="1" applyBorder="1" applyAlignment="1">
      <alignment horizontal="center" shrinkToFit="1"/>
    </xf>
    <xf numFmtId="0" fontId="0" fillId="0" borderId="27" xfId="0" applyFont="1" applyBorder="1" applyAlignment="1">
      <alignment horizontal="center" shrinkToFit="1"/>
    </xf>
    <xf numFmtId="0" fontId="2" fillId="2" borderId="13" xfId="2" applyBorder="1" applyAlignment="1">
      <alignment horizontal="center" shrinkToFit="1"/>
    </xf>
    <xf numFmtId="0" fontId="4" fillId="0" borderId="28" xfId="0" applyFont="1" applyBorder="1" applyAlignment="1">
      <alignment horizontal="center"/>
    </xf>
    <xf numFmtId="0" fontId="4" fillId="0" borderId="26" xfId="0" applyFont="1" applyBorder="1"/>
    <xf numFmtId="0" fontId="4" fillId="0" borderId="26" xfId="0" applyFont="1" applyFill="1" applyBorder="1" applyAlignment="1">
      <alignment horizontal="center"/>
    </xf>
    <xf numFmtId="0" fontId="4" fillId="0" borderId="27" xfId="0" applyFont="1" applyBorder="1"/>
    <xf numFmtId="0" fontId="2" fillId="2" borderId="17" xfId="2" applyBorder="1" applyAlignment="1">
      <alignment horizontal="center" shrinkToFit="1"/>
    </xf>
    <xf numFmtId="0" fontId="2" fillId="2" borderId="14" xfId="2" applyBorder="1" applyAlignment="1">
      <alignment horizontal="center" shrinkToFit="1"/>
    </xf>
    <xf numFmtId="0" fontId="0" fillId="0" borderId="15" xfId="0" applyBorder="1" applyAlignment="1">
      <alignment horizontal="left"/>
    </xf>
    <xf numFmtId="0" fontId="4" fillId="0" borderId="5" xfId="0" applyFont="1" applyBorder="1" applyAlignment="1">
      <alignment horizontal="center"/>
    </xf>
    <xf numFmtId="0" fontId="2" fillId="2" borderId="32" xfId="2" applyBorder="1"/>
    <xf numFmtId="0" fontId="2" fillId="2" borderId="33" xfId="2" applyBorder="1"/>
    <xf numFmtId="0" fontId="0" fillId="0" borderId="34" xfId="0" applyBorder="1"/>
    <xf numFmtId="0" fontId="0" fillId="0" borderId="21" xfId="0" applyBorder="1"/>
    <xf numFmtId="0" fontId="2" fillId="2" borderId="42" xfId="2" applyBorder="1"/>
    <xf numFmtId="0" fontId="3" fillId="3" borderId="20" xfId="3" applyBorder="1" applyAlignment="1">
      <alignment horizontal="center"/>
    </xf>
    <xf numFmtId="0" fontId="0" fillId="0" borderId="49" xfId="0" applyBorder="1"/>
    <xf numFmtId="0" fontId="0" fillId="0" borderId="3" xfId="0" applyBorder="1"/>
    <xf numFmtId="0" fontId="1" fillId="0" borderId="9" xfId="1" applyBorder="1" applyAlignment="1"/>
    <xf numFmtId="0" fontId="2" fillId="2" borderId="2" xfId="2" applyAlignment="1">
      <alignment horizontal="center"/>
    </xf>
    <xf numFmtId="0" fontId="4" fillId="0" borderId="26"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0" xfId="0"/>
    <xf numFmtId="0" fontId="2" fillId="2" borderId="28" xfId="2" applyBorder="1" applyAlignment="1">
      <alignment horizontal="center"/>
    </xf>
    <xf numFmtId="0" fontId="4" fillId="0" borderId="3" xfId="0" applyFont="1" applyBorder="1" applyAlignment="1">
      <alignment horizontal="center"/>
    </xf>
    <xf numFmtId="0" fontId="0" fillId="0" borderId="0" xfId="0" applyAlignment="1">
      <alignment horizontal="center"/>
    </xf>
    <xf numFmtId="0" fontId="0" fillId="0" borderId="0" xfId="0" applyAlignment="1"/>
    <xf numFmtId="0" fontId="0" fillId="0" borderId="0" xfId="0" applyAlignment="1">
      <alignment horizontal="center"/>
    </xf>
    <xf numFmtId="49" fontId="0" fillId="0" borderId="0" xfId="0" applyNumberFormat="1"/>
    <xf numFmtId="0" fontId="0" fillId="0" borderId="56" xfId="0" applyBorder="1"/>
    <xf numFmtId="0" fontId="0" fillId="0" borderId="54"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0" fillId="0" borderId="67" xfId="0" applyBorder="1"/>
    <xf numFmtId="0" fontId="0" fillId="5" borderId="0" xfId="0" applyFill="1"/>
    <xf numFmtId="0" fontId="0" fillId="0" borderId="0" xfId="0" quotePrefix="1"/>
    <xf numFmtId="0" fontId="0" fillId="0" borderId="68" xfId="0" applyBorder="1" applyAlignment="1">
      <alignment vertical="center"/>
    </xf>
    <xf numFmtId="0" fontId="0" fillId="0" borderId="68" xfId="0" applyBorder="1" applyAlignment="1">
      <alignment horizontal="right" wrapText="1"/>
    </xf>
    <xf numFmtId="0" fontId="0" fillId="0" borderId="60" xfId="0" applyBorder="1" applyAlignment="1">
      <alignment horizontal="center"/>
    </xf>
    <xf numFmtId="0" fontId="0" fillId="0" borderId="69" xfId="0" applyBorder="1" applyAlignment="1">
      <alignment horizontal="center"/>
    </xf>
    <xf numFmtId="0" fontId="0" fillId="0" borderId="63" xfId="0" applyBorder="1" applyAlignment="1">
      <alignment horizontal="center"/>
    </xf>
    <xf numFmtId="0" fontId="4" fillId="0" borderId="57" xfId="0" applyFont="1" applyBorder="1" applyAlignment="1">
      <alignment horizontal="center"/>
    </xf>
    <xf numFmtId="14" fontId="0" fillId="0" borderId="0" xfId="0" applyNumberFormat="1"/>
    <xf numFmtId="0" fontId="0" fillId="0" borderId="0" xfId="0"/>
    <xf numFmtId="0" fontId="4" fillId="0" borderId="0" xfId="0" applyFont="1" applyFill="1" applyBorder="1" applyAlignment="1">
      <alignment horizontal="center"/>
    </xf>
    <xf numFmtId="0" fontId="4" fillId="0" borderId="26" xfId="0" applyFont="1" applyBorder="1" applyAlignment="1">
      <alignment horizontal="center"/>
    </xf>
    <xf numFmtId="0" fontId="0" fillId="0" borderId="14" xfId="0" applyBorder="1" applyAlignment="1">
      <alignment horizontal="center"/>
    </xf>
    <xf numFmtId="0" fontId="0" fillId="0" borderId="0" xfId="0" applyAlignment="1"/>
    <xf numFmtId="0" fontId="0" fillId="0" borderId="65" xfId="0" applyBorder="1" applyAlignment="1">
      <alignment horizontal="center"/>
    </xf>
    <xf numFmtId="0" fontId="3" fillId="3" borderId="2" xfId="3"/>
    <xf numFmtId="0" fontId="0" fillId="0" borderId="0" xfId="0" applyAlignment="1">
      <alignment vertical="top" wrapText="1"/>
    </xf>
    <xf numFmtId="0" fontId="9" fillId="0" borderId="0" xfId="0" applyFont="1" applyAlignment="1"/>
    <xf numFmtId="0" fontId="3" fillId="3" borderId="74" xfId="3" applyBorder="1"/>
    <xf numFmtId="0" fontId="0" fillId="0" borderId="75" xfId="0" applyBorder="1" applyAlignment="1">
      <alignment horizontal="center"/>
    </xf>
    <xf numFmtId="0" fontId="3" fillId="3" borderId="77" xfId="3" applyBorder="1"/>
    <xf numFmtId="0" fontId="4" fillId="0" borderId="78" xfId="0" applyFont="1" applyFill="1" applyBorder="1" applyAlignment="1">
      <alignment horizontal="center"/>
    </xf>
    <xf numFmtId="0" fontId="4" fillId="0" borderId="78" xfId="0" applyFont="1" applyBorder="1" applyAlignment="1">
      <alignment horizontal="center"/>
    </xf>
    <xf numFmtId="0" fontId="0" fillId="0" borderId="72" xfId="0" applyBorder="1"/>
    <xf numFmtId="0" fontId="0" fillId="0" borderId="72" xfId="0" applyBorder="1" applyAlignment="1">
      <alignment horizontal="center"/>
    </xf>
    <xf numFmtId="0" fontId="11" fillId="3" borderId="75" xfId="6" applyBorder="1"/>
    <xf numFmtId="10" fontId="0" fillId="0" borderId="0" xfId="0" applyNumberFormat="1"/>
    <xf numFmtId="2" fontId="0" fillId="0" borderId="0" xfId="0" applyNumberFormat="1"/>
    <xf numFmtId="0" fontId="0" fillId="0" borderId="14" xfId="0" applyBorder="1" applyAlignment="1">
      <alignment horizontal="center"/>
    </xf>
    <xf numFmtId="0" fontId="2" fillId="2" borderId="71" xfId="2" applyBorder="1"/>
    <xf numFmtId="0" fontId="2" fillId="2" borderId="82" xfId="2" applyBorder="1"/>
    <xf numFmtId="0" fontId="0" fillId="0" borderId="0" xfId="0" applyBorder="1" applyAlignment="1">
      <alignment vertical="top" wrapText="1"/>
    </xf>
    <xf numFmtId="0" fontId="0" fillId="0" borderId="72" xfId="0" applyBorder="1" applyAlignment="1">
      <alignment wrapText="1"/>
    </xf>
    <xf numFmtId="10" fontId="2" fillId="2" borderId="75" xfId="2" applyNumberFormat="1" applyBorder="1" applyAlignment="1">
      <alignment wrapText="1"/>
    </xf>
    <xf numFmtId="10" fontId="2" fillId="2" borderId="2" xfId="2" applyNumberFormat="1"/>
    <xf numFmtId="10" fontId="3" fillId="3" borderId="2" xfId="3" applyNumberFormat="1"/>
    <xf numFmtId="0" fontId="2" fillId="2" borderId="0" xfId="2" applyBorder="1" applyAlignment="1">
      <alignment horizontal="center" shrinkToFit="1"/>
    </xf>
    <xf numFmtId="0" fontId="0" fillId="0" borderId="36" xfId="0" applyBorder="1"/>
    <xf numFmtId="0" fontId="2" fillId="2" borderId="92" xfId="2" applyBorder="1" applyAlignment="1">
      <alignment horizontal="center"/>
    </xf>
    <xf numFmtId="0" fontId="2" fillId="2" borderId="93" xfId="2" applyBorder="1" applyAlignment="1">
      <alignment horizontal="center"/>
    </xf>
    <xf numFmtId="0" fontId="2" fillId="2" borderId="94" xfId="2" applyBorder="1"/>
    <xf numFmtId="0" fontId="2" fillId="2" borderId="95" xfId="2" applyBorder="1" applyAlignment="1">
      <alignment horizontal="center" shrinkToFit="1"/>
    </xf>
    <xf numFmtId="0" fontId="2" fillId="2" borderId="87" xfId="2" applyBorder="1" applyAlignment="1">
      <alignment horizontal="center"/>
    </xf>
    <xf numFmtId="0" fontId="2" fillId="2" borderId="64" xfId="2" applyBorder="1" applyAlignment="1">
      <alignment horizontal="center" shrinkToFit="1"/>
    </xf>
    <xf numFmtId="0" fontId="0" fillId="0" borderId="97" xfId="0" applyBorder="1" applyAlignment="1"/>
    <xf numFmtId="0" fontId="2" fillId="2" borderId="61" xfId="2" applyBorder="1" applyAlignment="1">
      <alignment horizontal="center"/>
    </xf>
    <xf numFmtId="0" fontId="13" fillId="0" borderId="10" xfId="0" applyFont="1" applyBorder="1" applyAlignment="1"/>
    <xf numFmtId="0" fontId="0" fillId="0" borderId="0" xfId="0" applyAlignment="1">
      <alignment horizontal="center" vertical="top" wrapText="1"/>
    </xf>
    <xf numFmtId="0" fontId="12" fillId="0" borderId="0" xfId="0" applyFont="1" applyAlignment="1">
      <alignment horizontal="center" wrapText="1"/>
    </xf>
    <xf numFmtId="0" fontId="6" fillId="0" borderId="0" xfId="0" applyFont="1" applyAlignment="1">
      <alignment horizontal="center" wrapText="1"/>
    </xf>
    <xf numFmtId="0" fontId="0" fillId="0" borderId="0" xfId="0" applyAlignment="1">
      <alignment horizontal="center"/>
    </xf>
    <xf numFmtId="0" fontId="0" fillId="0" borderId="0" xfId="0" applyFont="1" applyAlignment="1">
      <alignment horizontal="center" vertical="top" wrapText="1"/>
    </xf>
    <xf numFmtId="0" fontId="0" fillId="0" borderId="0" xfId="0" applyBorder="1" applyAlignment="1">
      <alignment horizontal="center" vertical="top" wrapText="1"/>
    </xf>
    <xf numFmtId="0" fontId="0" fillId="0" borderId="0" xfId="0" applyBorder="1" applyAlignment="1">
      <alignment horizontal="center" vertical="top"/>
    </xf>
    <xf numFmtId="0" fontId="0" fillId="0" borderId="65" xfId="0" applyBorder="1" applyAlignment="1">
      <alignment horizontal="center" vertical="top"/>
    </xf>
    <xf numFmtId="0" fontId="11" fillId="3" borderId="75" xfId="6" applyBorder="1" applyAlignment="1">
      <alignment horizontal="center"/>
    </xf>
    <xf numFmtId="0" fontId="11" fillId="3" borderId="80" xfId="6" applyBorder="1" applyAlignment="1">
      <alignment horizontal="center"/>
    </xf>
    <xf numFmtId="0" fontId="0" fillId="0" borderId="59" xfId="0" applyBorder="1" applyAlignment="1">
      <alignment horizontal="center" vertical="top" wrapText="1"/>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61" xfId="0" applyBorder="1" applyAlignment="1">
      <alignment horizontal="center" vertical="top" wrapText="1"/>
    </xf>
    <xf numFmtId="0" fontId="0" fillId="0" borderId="62" xfId="0" applyBorder="1" applyAlignment="1">
      <alignment horizontal="center" vertical="top" wrapText="1"/>
    </xf>
    <xf numFmtId="0" fontId="0" fillId="0" borderId="64" xfId="0" applyBorder="1" applyAlignment="1">
      <alignment horizontal="center" vertical="top" wrapText="1"/>
    </xf>
    <xf numFmtId="0" fontId="0" fillId="0" borderId="65" xfId="0" applyBorder="1" applyAlignment="1">
      <alignment horizontal="center" vertical="top" wrapText="1"/>
    </xf>
    <xf numFmtId="0" fontId="0" fillId="0" borderId="66" xfId="0" applyBorder="1" applyAlignment="1">
      <alignment horizontal="center" vertical="top" wrapText="1"/>
    </xf>
    <xf numFmtId="0" fontId="3" fillId="3" borderId="90" xfId="3" applyBorder="1"/>
    <xf numFmtId="0" fontId="3" fillId="3" borderId="82" xfId="3" applyBorder="1"/>
    <xf numFmtId="0" fontId="0" fillId="0" borderId="57" xfId="0" applyBorder="1" applyAlignment="1">
      <alignment horizontal="center" wrapText="1"/>
    </xf>
    <xf numFmtId="0" fontId="0" fillId="0" borderId="65" xfId="0" applyBorder="1" applyAlignment="1">
      <alignment horizontal="center" wrapText="1"/>
    </xf>
    <xf numFmtId="0" fontId="0" fillId="0" borderId="91" xfId="0" applyBorder="1" applyAlignment="1">
      <alignment horizontal="center" wrapText="1"/>
    </xf>
    <xf numFmtId="0" fontId="0" fillId="0" borderId="89" xfId="0" applyBorder="1" applyAlignment="1">
      <alignment horizontal="center" wrapText="1"/>
    </xf>
    <xf numFmtId="0" fontId="0" fillId="0" borderId="58" xfId="0" applyBorder="1" applyAlignment="1">
      <alignment horizontal="center" wrapText="1"/>
    </xf>
    <xf numFmtId="0" fontId="0" fillId="0" borderId="66" xfId="0" applyBorder="1" applyAlignment="1">
      <alignment horizontal="center" wrapText="1"/>
    </xf>
    <xf numFmtId="0" fontId="0" fillId="0" borderId="72" xfId="0" applyBorder="1" applyAlignment="1">
      <alignment horizontal="center"/>
    </xf>
    <xf numFmtId="0" fontId="0" fillId="0" borderId="73"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3" fillId="3" borderId="84" xfId="3" applyBorder="1" applyAlignment="1">
      <alignment horizontal="center"/>
    </xf>
    <xf numFmtId="0" fontId="3" fillId="3" borderId="85" xfId="3" applyBorder="1" applyAlignment="1">
      <alignment horizontal="center"/>
    </xf>
    <xf numFmtId="0" fontId="3" fillId="3" borderId="86" xfId="3" applyBorder="1" applyAlignment="1">
      <alignment horizontal="center"/>
    </xf>
    <xf numFmtId="0" fontId="4" fillId="0" borderId="78" xfId="0" applyFont="1" applyBorder="1" applyAlignment="1">
      <alignment horizontal="center"/>
    </xf>
    <xf numFmtId="0" fontId="4" fillId="0" borderId="81" xfId="0" applyFont="1" applyBorder="1" applyAlignment="1">
      <alignment horizontal="center"/>
    </xf>
    <xf numFmtId="0" fontId="0" fillId="0" borderId="79" xfId="0"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1" fillId="0" borderId="9" xfId="1" applyBorder="1" applyAlignment="1">
      <alignment horizontal="center"/>
    </xf>
    <xf numFmtId="0" fontId="4" fillId="0" borderId="26" xfId="0" applyFont="1" applyBorder="1" applyAlignment="1">
      <alignment horizontal="center"/>
    </xf>
    <xf numFmtId="0" fontId="0" fillId="0" borderId="14" xfId="0" applyBorder="1" applyAlignment="1">
      <alignment horizontal="center"/>
    </xf>
    <xf numFmtId="0" fontId="1" fillId="0" borderId="37" xfId="1" applyBorder="1" applyAlignment="1">
      <alignment horizontal="center"/>
    </xf>
    <xf numFmtId="0" fontId="1" fillId="0" borderId="1" xfId="1" applyBorder="1" applyAlignment="1">
      <alignment horizontal="center"/>
    </xf>
    <xf numFmtId="0" fontId="1" fillId="0" borderId="38" xfId="1" applyBorder="1" applyAlignment="1">
      <alignment horizontal="center"/>
    </xf>
    <xf numFmtId="0" fontId="0" fillId="0" borderId="36" xfId="0" applyBorder="1" applyAlignment="1">
      <alignment horizontal="center"/>
    </xf>
    <xf numFmtId="0" fontId="2" fillId="2" borderId="28" xfId="2" applyBorder="1" applyAlignment="1">
      <alignment horizontal="center" wrapText="1"/>
    </xf>
    <xf numFmtId="0" fontId="2" fillId="2" borderId="10" xfId="2" applyBorder="1" applyAlignment="1">
      <alignment horizontal="center" wrapText="1"/>
    </xf>
    <xf numFmtId="0" fontId="0" fillId="0" borderId="26" xfId="0" applyBorder="1" applyAlignment="1">
      <alignment horizontal="center" wrapText="1"/>
    </xf>
    <xf numFmtId="0" fontId="0" fillId="0" borderId="0" xfId="0" applyBorder="1" applyAlignment="1">
      <alignment horizontal="center" wrapText="1"/>
    </xf>
    <xf numFmtId="0" fontId="0" fillId="0" borderId="27" xfId="0" applyBorder="1" applyAlignment="1">
      <alignment horizontal="center" wrapText="1"/>
    </xf>
    <xf numFmtId="0" fontId="0" fillId="0" borderId="11" xfId="0" applyBorder="1" applyAlignment="1">
      <alignment horizontal="center" wrapText="1"/>
    </xf>
    <xf numFmtId="0" fontId="0" fillId="0" borderId="34" xfId="0" applyBorder="1" applyAlignment="1">
      <alignment horizontal="center" vertical="top" wrapText="1"/>
    </xf>
    <xf numFmtId="0" fontId="0" fillId="0" borderId="3" xfId="0" applyBorder="1" applyAlignment="1">
      <alignment horizontal="center" vertical="top" wrapText="1"/>
    </xf>
    <xf numFmtId="0" fontId="0" fillId="0" borderId="21" xfId="0"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2" fillId="2" borderId="2" xfId="2" applyAlignment="1">
      <alignment horizontal="center"/>
    </xf>
    <xf numFmtId="0" fontId="4" fillId="0" borderId="26" xfId="0" applyFont="1" applyFill="1" applyBorder="1" applyAlignment="1">
      <alignment horizontal="center"/>
    </xf>
    <xf numFmtId="0" fontId="2" fillId="2" borderId="39" xfId="2" applyBorder="1" applyAlignment="1">
      <alignment horizontal="center"/>
    </xf>
    <xf numFmtId="0" fontId="2" fillId="2" borderId="40" xfId="2" applyBorder="1" applyAlignment="1">
      <alignment horizontal="center"/>
    </xf>
    <xf numFmtId="0" fontId="2" fillId="2" borderId="43" xfId="2" applyBorder="1" applyAlignment="1">
      <alignment horizontal="center"/>
    </xf>
    <xf numFmtId="0" fontId="0" fillId="0" borderId="41" xfId="0" applyBorder="1" applyAlignment="1">
      <alignment horizontal="center" vertical="top" wrapText="1"/>
    </xf>
    <xf numFmtId="0" fontId="0" fillId="0" borderId="17" xfId="0" applyBorder="1" applyAlignment="1">
      <alignment horizontal="center" vertical="top" wrapText="1"/>
    </xf>
    <xf numFmtId="0" fontId="2" fillId="2" borderId="17" xfId="2" applyBorder="1" applyAlignment="1">
      <alignment horizontal="center" wrapText="1"/>
    </xf>
    <xf numFmtId="0" fontId="0" fillId="0" borderId="15" xfId="0" applyBorder="1" applyAlignment="1">
      <alignment horizontal="center" wrapText="1"/>
    </xf>
    <xf numFmtId="0" fontId="0" fillId="0" borderId="14" xfId="0" applyBorder="1" applyAlignment="1">
      <alignment horizontal="center" wrapText="1"/>
    </xf>
    <xf numFmtId="0" fontId="0" fillId="0" borderId="10" xfId="0" applyBorder="1" applyAlignment="1">
      <alignment horizontal="center"/>
    </xf>
    <xf numFmtId="0" fontId="0" fillId="0" borderId="0" xfId="0" applyBorder="1" applyAlignment="1">
      <alignment horizontal="center"/>
    </xf>
    <xf numFmtId="0" fontId="2" fillId="2" borderId="4" xfId="2" applyBorder="1" applyAlignment="1">
      <alignment horizontal="center"/>
    </xf>
    <xf numFmtId="0" fontId="2" fillId="2" borderId="5" xfId="2" applyBorder="1" applyAlignment="1">
      <alignment horizontal="center"/>
    </xf>
    <xf numFmtId="0" fontId="0" fillId="4" borderId="22" xfId="4" applyFont="1" applyBorder="1" applyAlignment="1">
      <alignment horizontal="center" vertical="center"/>
    </xf>
    <xf numFmtId="0" fontId="0" fillId="4" borderId="6" xfId="4" applyFont="1" applyBorder="1" applyAlignment="1">
      <alignment horizontal="center" vertical="center"/>
    </xf>
    <xf numFmtId="0" fontId="0" fillId="4" borderId="23" xfId="4" applyFont="1" applyBorder="1" applyAlignment="1">
      <alignment horizontal="center" vertical="center"/>
    </xf>
    <xf numFmtId="0" fontId="0" fillId="4" borderId="45" xfId="4" applyFont="1" applyBorder="1" applyAlignment="1">
      <alignment horizontal="center" vertical="center"/>
    </xf>
    <xf numFmtId="0" fontId="0" fillId="4" borderId="46" xfId="4" applyFont="1" applyBorder="1" applyAlignment="1">
      <alignment horizontal="center" vertical="center"/>
    </xf>
    <xf numFmtId="0" fontId="0" fillId="4" borderId="47" xfId="4" applyFont="1" applyBorder="1" applyAlignment="1">
      <alignment horizontal="center" vertical="center"/>
    </xf>
    <xf numFmtId="0" fontId="3" fillId="3" borderId="28" xfId="3" applyBorder="1" applyAlignment="1">
      <alignment horizontal="center" vertical="top" wrapText="1"/>
    </xf>
    <xf numFmtId="0" fontId="3" fillId="3" borderId="26" xfId="3" applyBorder="1" applyAlignment="1">
      <alignment horizontal="center" vertical="top" wrapText="1"/>
    </xf>
    <xf numFmtId="0" fontId="3" fillId="3" borderId="27" xfId="3" applyBorder="1" applyAlignment="1">
      <alignment horizontal="center" vertical="top" wrapText="1"/>
    </xf>
    <xf numFmtId="0" fontId="3" fillId="3" borderId="17" xfId="3" applyBorder="1" applyAlignment="1">
      <alignment horizontal="center" vertical="top" wrapText="1"/>
    </xf>
    <xf numFmtId="0" fontId="3" fillId="3" borderId="14" xfId="3" applyBorder="1" applyAlignment="1">
      <alignment horizontal="center" vertical="top" wrapText="1"/>
    </xf>
    <xf numFmtId="0" fontId="3" fillId="3" borderId="15" xfId="3" applyBorder="1" applyAlignment="1">
      <alignment horizontal="center" vertical="top" wrapText="1"/>
    </xf>
    <xf numFmtId="0" fontId="7" fillId="3" borderId="4" xfId="3" applyFont="1" applyBorder="1" applyAlignment="1">
      <alignment horizontal="center" vertical="center"/>
    </xf>
    <xf numFmtId="0" fontId="7" fillId="3" borderId="48" xfId="3" applyFont="1" applyBorder="1" applyAlignment="1">
      <alignment horizontal="center" vertical="center"/>
    </xf>
    <xf numFmtId="0" fontId="7" fillId="3" borderId="5" xfId="3" applyFont="1" applyBorder="1" applyAlignment="1">
      <alignment horizontal="center" vertical="center"/>
    </xf>
    <xf numFmtId="0" fontId="3" fillId="3" borderId="51" xfId="3" applyBorder="1" applyAlignment="1">
      <alignment horizontal="center" vertical="top" wrapText="1"/>
    </xf>
    <xf numFmtId="0" fontId="3" fillId="3" borderId="50" xfId="3" applyBorder="1" applyAlignment="1">
      <alignment horizontal="center" vertical="top" wrapText="1"/>
    </xf>
    <xf numFmtId="0" fontId="3" fillId="3" borderId="52" xfId="3" applyBorder="1" applyAlignment="1">
      <alignment horizontal="center" vertical="top" wrapText="1"/>
    </xf>
    <xf numFmtId="0" fontId="3" fillId="3" borderId="98" xfId="3" applyBorder="1" applyAlignment="1">
      <alignment horizontal="center" vertical="top" wrapText="1"/>
    </xf>
    <xf numFmtId="0" fontId="3" fillId="3" borderId="83" xfId="3" applyBorder="1" applyAlignment="1">
      <alignment horizontal="center" vertical="top" wrapText="1"/>
    </xf>
    <xf numFmtId="0" fontId="3" fillId="3" borderId="53" xfId="3" applyBorder="1" applyAlignment="1">
      <alignment horizontal="center" vertical="top" wrapText="1"/>
    </xf>
    <xf numFmtId="0" fontId="0" fillId="0" borderId="0" xfId="0" applyAlignment="1"/>
    <xf numFmtId="0" fontId="2" fillId="2" borderId="28" xfId="2" applyBorder="1" applyAlignment="1">
      <alignment horizontal="center"/>
    </xf>
    <xf numFmtId="0" fontId="2" fillId="2" borderId="27" xfId="2" applyBorder="1" applyAlignment="1">
      <alignment horizontal="center"/>
    </xf>
    <xf numFmtId="0" fontId="2" fillId="2" borderId="20" xfId="2" applyBorder="1" applyAlignment="1">
      <alignment horizontal="center"/>
    </xf>
    <xf numFmtId="0" fontId="4" fillId="0" borderId="3" xfId="0" applyFont="1" applyBorder="1" applyAlignment="1">
      <alignment horizontal="center"/>
    </xf>
    <xf numFmtId="0" fontId="2" fillId="2" borderId="35" xfId="2" applyBorder="1" applyAlignment="1">
      <alignment horizontal="center" wrapText="1"/>
    </xf>
    <xf numFmtId="0" fontId="0" fillId="0" borderId="65" xfId="0"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11" xfId="0" applyFill="1" applyBorder="1" applyAlignment="1">
      <alignment horizontal="center"/>
    </xf>
    <xf numFmtId="0" fontId="0" fillId="0" borderId="44" xfId="0" applyBorder="1" applyAlignment="1">
      <alignment horizontal="center" vertical="top" wrapText="1"/>
    </xf>
    <xf numFmtId="0" fontId="0" fillId="0" borderId="35" xfId="0" applyBorder="1" applyAlignment="1">
      <alignment horizontal="center" vertical="top" wrapText="1"/>
    </xf>
    <xf numFmtId="0" fontId="0" fillId="0" borderId="17" xfId="0" applyFill="1" applyBorder="1" applyAlignment="1">
      <alignment horizontal="center"/>
    </xf>
    <xf numFmtId="0" fontId="0" fillId="0" borderId="14" xfId="0" applyFill="1" applyBorder="1" applyAlignment="1">
      <alignment horizontal="center"/>
    </xf>
    <xf numFmtId="0" fontId="0" fillId="0" borderId="15" xfId="0" applyFill="1" applyBorder="1" applyAlignment="1">
      <alignment horizontal="center"/>
    </xf>
    <xf numFmtId="0" fontId="4" fillId="0" borderId="0" xfId="0" applyFont="1" applyBorder="1" applyAlignment="1">
      <alignment horizontal="center"/>
    </xf>
    <xf numFmtId="0" fontId="0" fillId="0" borderId="88" xfId="0" applyBorder="1" applyAlignment="1">
      <alignment horizontal="center"/>
    </xf>
    <xf numFmtId="0" fontId="0" fillId="0" borderId="96" xfId="0" applyBorder="1" applyAlignment="1">
      <alignment horizontal="center"/>
    </xf>
    <xf numFmtId="0" fontId="0" fillId="0" borderId="66" xfId="0" applyBorder="1" applyAlignment="1">
      <alignment horizontal="center"/>
    </xf>
    <xf numFmtId="0" fontId="1" fillId="0" borderId="1" xfId="1" applyAlignment="1">
      <alignment horizontal="center"/>
    </xf>
    <xf numFmtId="0" fontId="0" fillId="0" borderId="34" xfId="0" applyFill="1" applyBorder="1" applyAlignment="1">
      <alignment horizontal="center" vertical="top" wrapText="1"/>
    </xf>
    <xf numFmtId="0" fontId="0" fillId="0" borderId="3" xfId="0" applyFill="1" applyBorder="1" applyAlignment="1">
      <alignment horizontal="center" vertical="top" wrapText="1"/>
    </xf>
    <xf numFmtId="0" fontId="0" fillId="0" borderId="10" xfId="0" applyFill="1" applyBorder="1" applyAlignment="1">
      <alignment horizontal="center" vertical="top" wrapText="1"/>
    </xf>
    <xf numFmtId="0" fontId="0" fillId="0" borderId="0" xfId="0" applyFill="1" applyBorder="1" applyAlignment="1">
      <alignment horizontal="center" vertical="top" wrapText="1"/>
    </xf>
    <xf numFmtId="0" fontId="0" fillId="0" borderId="17" xfId="0" applyFill="1" applyBorder="1" applyAlignment="1">
      <alignment horizontal="center" vertical="top" wrapText="1"/>
    </xf>
    <xf numFmtId="0" fontId="0" fillId="0" borderId="14" xfId="0" applyFill="1" applyBorder="1" applyAlignment="1">
      <alignment horizontal="center" vertical="top" wrapText="1"/>
    </xf>
    <xf numFmtId="0" fontId="1" fillId="0" borderId="17"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0" fontId="1" fillId="0" borderId="71" xfId="1" applyBorder="1" applyAlignment="1">
      <alignment horizontal="center"/>
    </xf>
    <xf numFmtId="0" fontId="1" fillId="0" borderId="99" xfId="1" applyBorder="1" applyAlignment="1">
      <alignment horizontal="center"/>
    </xf>
    <xf numFmtId="0" fontId="14" fillId="3" borderId="73" xfId="6" applyFont="1" applyBorder="1" applyAlignment="1">
      <alignment horizontal="center"/>
    </xf>
    <xf numFmtId="0" fontId="14" fillId="3" borderId="100" xfId="6" applyFont="1" applyBorder="1" applyAlignment="1">
      <alignment horizontal="center"/>
    </xf>
    <xf numFmtId="0" fontId="1" fillId="0" borderId="74" xfId="1" applyBorder="1" applyAlignment="1">
      <alignment horizontal="center"/>
    </xf>
    <xf numFmtId="0" fontId="14" fillId="3" borderId="76" xfId="6" applyFont="1" applyBorder="1" applyAlignment="1">
      <alignment horizontal="center"/>
    </xf>
    <xf numFmtId="0" fontId="0" fillId="0" borderId="62" xfId="0" applyBorder="1" applyAlignment="1">
      <alignment horizontal="center"/>
    </xf>
    <xf numFmtId="0" fontId="10" fillId="0" borderId="0" xfId="5" applyFont="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9" xfId="0" applyBorder="1" applyAlignment="1">
      <alignment horizontal="center" wrapText="1"/>
    </xf>
    <xf numFmtId="0" fontId="0" fillId="0" borderId="61" xfId="0" applyBorder="1" applyAlignment="1">
      <alignment horizontal="center" wrapText="1"/>
    </xf>
    <xf numFmtId="0" fontId="0" fillId="0" borderId="64" xfId="0" applyBorder="1" applyAlignment="1">
      <alignment horizontal="center" wrapText="1"/>
    </xf>
    <xf numFmtId="0" fontId="0" fillId="0" borderId="0" xfId="0" applyAlignment="1">
      <alignment horizontal="center" wrapText="1"/>
    </xf>
    <xf numFmtId="0" fontId="0" fillId="0" borderId="62" xfId="0" applyBorder="1" applyAlignment="1">
      <alignment horizontal="center" wrapText="1"/>
    </xf>
    <xf numFmtId="0" fontId="0" fillId="5" borderId="0" xfId="0" applyFill="1" applyAlignment="1">
      <alignment horizontal="center"/>
    </xf>
    <xf numFmtId="0" fontId="9" fillId="0" borderId="0" xfId="0" applyFont="1" applyAlignment="1">
      <alignment horizontal="center"/>
    </xf>
    <xf numFmtId="0" fontId="11" fillId="3" borderId="70" xfId="6" applyAlignment="1">
      <alignment horizontal="center"/>
    </xf>
    <xf numFmtId="0" fontId="0" fillId="0" borderId="41" xfId="0" applyBorder="1" applyAlignment="1">
      <alignment horizontal="center"/>
    </xf>
    <xf numFmtId="0" fontId="3" fillId="3" borderId="2" xfId="3" applyAlignment="1">
      <alignment horizontal="center"/>
    </xf>
    <xf numFmtId="0" fontId="0" fillId="0" borderId="83" xfId="0" applyBorder="1" applyAlignment="1">
      <alignment horizontal="center" wrapText="1"/>
    </xf>
  </cellXfs>
  <cellStyles count="7">
    <cellStyle name="Calculation" xfId="3" builtinId="22"/>
    <cellStyle name="Heading 2" xfId="1" builtinId="17"/>
    <cellStyle name="Input" xfId="2" builtinId="20"/>
    <cellStyle name="Normal" xfId="0" builtinId="0"/>
    <cellStyle name="Note" xfId="4" builtinId="10"/>
    <cellStyle name="Output" xfId="6" builtinId="21"/>
    <cellStyle name="Warning Text" xfId="5" builtinId="11"/>
  </cellStyles>
  <dxfs count="9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rgb="FFFF0000"/>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theme="9" tint="-0.24994659260841701"/>
        </patternFill>
      </fill>
    </dxf>
    <dxf>
      <fill>
        <patternFill>
          <bgColor rgb="FF00B0F0"/>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ont>
        <color theme="0"/>
      </font>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85725</xdr:rowOff>
    </xdr:from>
    <xdr:to>
      <xdr:col>10</xdr:col>
      <xdr:colOff>228599</xdr:colOff>
      <xdr:row>27</xdr:row>
      <xdr:rowOff>73687</xdr:rowOff>
    </xdr:to>
    <xdr:pic>
      <xdr:nvPicPr>
        <xdr:cNvPr id="7" name="Picture 6">
          <a:extLst>
            <a:ext uri="{FF2B5EF4-FFF2-40B4-BE49-F238E27FC236}">
              <a16:creationId xmlns:a16="http://schemas.microsoft.com/office/drawing/2014/main" id="{E0706752-B542-41BF-BA6E-EE1E66E84E88}"/>
            </a:ext>
          </a:extLst>
        </xdr:cNvPr>
        <xdr:cNvPicPr>
          <a:picLocks noChangeAspect="1"/>
        </xdr:cNvPicPr>
      </xdr:nvPicPr>
      <xdr:blipFill>
        <a:blip xmlns:r="http://schemas.openxmlformats.org/officeDocument/2006/relationships" r:embed="rId1"/>
        <a:stretch>
          <a:fillRect/>
        </a:stretch>
      </xdr:blipFill>
      <xdr:spPr>
        <a:xfrm>
          <a:off x="0" y="2809875"/>
          <a:ext cx="6324599" cy="3226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0E5F-73E9-4EE4-9610-E7A21572D187}">
  <sheetPr codeName="Sheet1">
    <pageSetUpPr fitToPage="1"/>
  </sheetPr>
  <dimension ref="A1:AB36"/>
  <sheetViews>
    <sheetView topLeftCell="A7" workbookViewId="0">
      <selection activeCell="L13" sqref="L13:AB36"/>
    </sheetView>
  </sheetViews>
  <sheetFormatPr defaultRowHeight="15" x14ac:dyDescent="0.25"/>
  <sheetData>
    <row r="1" spans="1:28" ht="74.25" customHeight="1" x14ac:dyDescent="0.45">
      <c r="A1" s="146" t="s">
        <v>1475</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row>
    <row r="2" spans="1:28" ht="15.75" customHeight="1" x14ac:dyDescent="0.25">
      <c r="A2" s="149" t="s">
        <v>1476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row>
    <row r="3" spans="1:28" ht="15.75" customHeight="1" x14ac:dyDescent="0.25">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row>
    <row r="4" spans="1:28" ht="15.75" customHeight="1" x14ac:dyDescent="0.25">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row>
    <row r="5" spans="1:28" ht="15.75" customHeight="1" x14ac:dyDescent="0.25">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row>
    <row r="6" spans="1:28" ht="15.75" customHeight="1" x14ac:dyDescent="0.25">
      <c r="A6" s="149"/>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row>
    <row r="7" spans="1:28" ht="15.75" customHeight="1" x14ac:dyDescent="0.25">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row>
    <row r="8" spans="1:28" ht="15.75" customHeight="1" x14ac:dyDescent="0.25">
      <c r="A8" s="149"/>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row>
    <row r="9" spans="1:28" ht="15" customHeight="1" x14ac:dyDescent="0.25">
      <c r="A9" s="149"/>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row>
    <row r="10" spans="1:28" x14ac:dyDescent="0.25">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row>
    <row r="12" spans="1:28" x14ac:dyDescent="0.25">
      <c r="L12" s="148" t="s">
        <v>1474</v>
      </c>
      <c r="M12" s="148"/>
      <c r="N12" s="148"/>
      <c r="O12" s="148"/>
      <c r="P12" s="148"/>
      <c r="Q12" s="148"/>
      <c r="R12" s="148"/>
      <c r="S12" s="148"/>
      <c r="T12" s="148"/>
      <c r="U12" s="148"/>
      <c r="V12" s="148"/>
      <c r="W12" s="148"/>
      <c r="X12" s="148"/>
      <c r="Y12" s="148"/>
      <c r="Z12" s="148"/>
      <c r="AA12" s="148"/>
      <c r="AB12" s="148"/>
    </row>
    <row r="13" spans="1:28" ht="15" customHeight="1" x14ac:dyDescent="0.25">
      <c r="L13" s="145" t="s">
        <v>1599</v>
      </c>
      <c r="M13" s="145"/>
      <c r="N13" s="145"/>
      <c r="O13" s="145"/>
      <c r="P13" s="145"/>
      <c r="Q13" s="145"/>
      <c r="R13" s="145"/>
      <c r="S13" s="145"/>
      <c r="T13" s="145"/>
      <c r="U13" s="145"/>
      <c r="V13" s="145"/>
      <c r="W13" s="145"/>
      <c r="X13" s="145"/>
      <c r="Y13" s="145"/>
      <c r="Z13" s="145"/>
      <c r="AA13" s="145"/>
      <c r="AB13" s="145"/>
    </row>
    <row r="14" spans="1:28" x14ac:dyDescent="0.25">
      <c r="L14" s="145"/>
      <c r="M14" s="145"/>
      <c r="N14" s="145"/>
      <c r="O14" s="145"/>
      <c r="P14" s="145"/>
      <c r="Q14" s="145"/>
      <c r="R14" s="145"/>
      <c r="S14" s="145"/>
      <c r="T14" s="145"/>
      <c r="U14" s="145"/>
      <c r="V14" s="145"/>
      <c r="W14" s="145"/>
      <c r="X14" s="145"/>
      <c r="Y14" s="145"/>
      <c r="Z14" s="145"/>
      <c r="AA14" s="145"/>
      <c r="AB14" s="145"/>
    </row>
    <row r="15" spans="1:28" x14ac:dyDescent="0.25">
      <c r="L15" s="145"/>
      <c r="M15" s="145"/>
      <c r="N15" s="145"/>
      <c r="O15" s="145"/>
      <c r="P15" s="145"/>
      <c r="Q15" s="145"/>
      <c r="R15" s="145"/>
      <c r="S15" s="145"/>
      <c r="T15" s="145"/>
      <c r="U15" s="145"/>
      <c r="V15" s="145"/>
      <c r="W15" s="145"/>
      <c r="X15" s="145"/>
      <c r="Y15" s="145"/>
      <c r="Z15" s="145"/>
      <c r="AA15" s="145"/>
      <c r="AB15" s="145"/>
    </row>
    <row r="16" spans="1:28" x14ac:dyDescent="0.25">
      <c r="L16" s="145"/>
      <c r="M16" s="145"/>
      <c r="N16" s="145"/>
      <c r="O16" s="145"/>
      <c r="P16" s="145"/>
      <c r="Q16" s="145"/>
      <c r="R16" s="145"/>
      <c r="S16" s="145"/>
      <c r="T16" s="145"/>
      <c r="U16" s="145"/>
      <c r="V16" s="145"/>
      <c r="W16" s="145"/>
      <c r="X16" s="145"/>
      <c r="Y16" s="145"/>
      <c r="Z16" s="145"/>
      <c r="AA16" s="145"/>
      <c r="AB16" s="145"/>
    </row>
    <row r="17" spans="12:28" x14ac:dyDescent="0.25">
      <c r="L17" s="145"/>
      <c r="M17" s="145"/>
      <c r="N17" s="145"/>
      <c r="O17" s="145"/>
      <c r="P17" s="145"/>
      <c r="Q17" s="145"/>
      <c r="R17" s="145"/>
      <c r="S17" s="145"/>
      <c r="T17" s="145"/>
      <c r="U17" s="145"/>
      <c r="V17" s="145"/>
      <c r="W17" s="145"/>
      <c r="X17" s="145"/>
      <c r="Y17" s="145"/>
      <c r="Z17" s="145"/>
      <c r="AA17" s="145"/>
      <c r="AB17" s="145"/>
    </row>
    <row r="18" spans="12:28" x14ac:dyDescent="0.25">
      <c r="L18" s="145"/>
      <c r="M18" s="145"/>
      <c r="N18" s="145"/>
      <c r="O18" s="145"/>
      <c r="P18" s="145"/>
      <c r="Q18" s="145"/>
      <c r="R18" s="145"/>
      <c r="S18" s="145"/>
      <c r="T18" s="145"/>
      <c r="U18" s="145"/>
      <c r="V18" s="145"/>
      <c r="W18" s="145"/>
      <c r="X18" s="145"/>
      <c r="Y18" s="145"/>
      <c r="Z18" s="145"/>
      <c r="AA18" s="145"/>
      <c r="AB18" s="145"/>
    </row>
    <row r="19" spans="12:28" x14ac:dyDescent="0.25">
      <c r="L19" s="145"/>
      <c r="M19" s="145"/>
      <c r="N19" s="145"/>
      <c r="O19" s="145"/>
      <c r="P19" s="145"/>
      <c r="Q19" s="145"/>
      <c r="R19" s="145"/>
      <c r="S19" s="145"/>
      <c r="T19" s="145"/>
      <c r="U19" s="145"/>
      <c r="V19" s="145"/>
      <c r="W19" s="145"/>
      <c r="X19" s="145"/>
      <c r="Y19" s="145"/>
      <c r="Z19" s="145"/>
      <c r="AA19" s="145"/>
      <c r="AB19" s="145"/>
    </row>
    <row r="20" spans="12:28" x14ac:dyDescent="0.25">
      <c r="L20" s="145"/>
      <c r="M20" s="145"/>
      <c r="N20" s="145"/>
      <c r="O20" s="145"/>
      <c r="P20" s="145"/>
      <c r="Q20" s="145"/>
      <c r="R20" s="145"/>
      <c r="S20" s="145"/>
      <c r="T20" s="145"/>
      <c r="U20" s="145"/>
      <c r="V20" s="145"/>
      <c r="W20" s="145"/>
      <c r="X20" s="145"/>
      <c r="Y20" s="145"/>
      <c r="Z20" s="145"/>
      <c r="AA20" s="145"/>
      <c r="AB20" s="145"/>
    </row>
    <row r="21" spans="12:28" x14ac:dyDescent="0.25">
      <c r="L21" s="145"/>
      <c r="M21" s="145"/>
      <c r="N21" s="145"/>
      <c r="O21" s="145"/>
      <c r="P21" s="145"/>
      <c r="Q21" s="145"/>
      <c r="R21" s="145"/>
      <c r="S21" s="145"/>
      <c r="T21" s="145"/>
      <c r="U21" s="145"/>
      <c r="V21" s="145"/>
      <c r="W21" s="145"/>
      <c r="X21" s="145"/>
      <c r="Y21" s="145"/>
      <c r="Z21" s="145"/>
      <c r="AA21" s="145"/>
      <c r="AB21" s="145"/>
    </row>
    <row r="22" spans="12:28" x14ac:dyDescent="0.25">
      <c r="L22" s="145"/>
      <c r="M22" s="145"/>
      <c r="N22" s="145"/>
      <c r="O22" s="145"/>
      <c r="P22" s="145"/>
      <c r="Q22" s="145"/>
      <c r="R22" s="145"/>
      <c r="S22" s="145"/>
      <c r="T22" s="145"/>
      <c r="U22" s="145"/>
      <c r="V22" s="145"/>
      <c r="W22" s="145"/>
      <c r="X22" s="145"/>
      <c r="Y22" s="145"/>
      <c r="Z22" s="145"/>
      <c r="AA22" s="145"/>
      <c r="AB22" s="145"/>
    </row>
    <row r="23" spans="12:28" x14ac:dyDescent="0.25">
      <c r="L23" s="145"/>
      <c r="M23" s="145"/>
      <c r="N23" s="145"/>
      <c r="O23" s="145"/>
      <c r="P23" s="145"/>
      <c r="Q23" s="145"/>
      <c r="R23" s="145"/>
      <c r="S23" s="145"/>
      <c r="T23" s="145"/>
      <c r="U23" s="145"/>
      <c r="V23" s="145"/>
      <c r="W23" s="145"/>
      <c r="X23" s="145"/>
      <c r="Y23" s="145"/>
      <c r="Z23" s="145"/>
      <c r="AA23" s="145"/>
      <c r="AB23" s="145"/>
    </row>
    <row r="24" spans="12:28" x14ac:dyDescent="0.25">
      <c r="L24" s="145"/>
      <c r="M24" s="145"/>
      <c r="N24" s="145"/>
      <c r="O24" s="145"/>
      <c r="P24" s="145"/>
      <c r="Q24" s="145"/>
      <c r="R24" s="145"/>
      <c r="S24" s="145"/>
      <c r="T24" s="145"/>
      <c r="U24" s="145"/>
      <c r="V24" s="145"/>
      <c r="W24" s="145"/>
      <c r="X24" s="145"/>
      <c r="Y24" s="145"/>
      <c r="Z24" s="145"/>
      <c r="AA24" s="145"/>
      <c r="AB24" s="145"/>
    </row>
    <row r="25" spans="12:28" x14ac:dyDescent="0.25">
      <c r="L25" s="145"/>
      <c r="M25" s="145"/>
      <c r="N25" s="145"/>
      <c r="O25" s="145"/>
      <c r="P25" s="145"/>
      <c r="Q25" s="145"/>
      <c r="R25" s="145"/>
      <c r="S25" s="145"/>
      <c r="T25" s="145"/>
      <c r="U25" s="145"/>
      <c r="V25" s="145"/>
      <c r="W25" s="145"/>
      <c r="X25" s="145"/>
      <c r="Y25" s="145"/>
      <c r="Z25" s="145"/>
      <c r="AA25" s="145"/>
      <c r="AB25" s="145"/>
    </row>
    <row r="26" spans="12:28" x14ac:dyDescent="0.25">
      <c r="L26" s="145"/>
      <c r="M26" s="145"/>
      <c r="N26" s="145"/>
      <c r="O26" s="145"/>
      <c r="P26" s="145"/>
      <c r="Q26" s="145"/>
      <c r="R26" s="145"/>
      <c r="S26" s="145"/>
      <c r="T26" s="145"/>
      <c r="U26" s="145"/>
      <c r="V26" s="145"/>
      <c r="W26" s="145"/>
      <c r="X26" s="145"/>
      <c r="Y26" s="145"/>
      <c r="Z26" s="145"/>
      <c r="AA26" s="145"/>
      <c r="AB26" s="145"/>
    </row>
    <row r="27" spans="12:28" x14ac:dyDescent="0.25">
      <c r="L27" s="145"/>
      <c r="M27" s="145"/>
      <c r="N27" s="145"/>
      <c r="O27" s="145"/>
      <c r="P27" s="145"/>
      <c r="Q27" s="145"/>
      <c r="R27" s="145"/>
      <c r="S27" s="145"/>
      <c r="T27" s="145"/>
      <c r="U27" s="145"/>
      <c r="V27" s="145"/>
      <c r="W27" s="145"/>
      <c r="X27" s="145"/>
      <c r="Y27" s="145"/>
      <c r="Z27" s="145"/>
      <c r="AA27" s="145"/>
      <c r="AB27" s="145"/>
    </row>
    <row r="28" spans="12:28" x14ac:dyDescent="0.25">
      <c r="L28" s="145"/>
      <c r="M28" s="145"/>
      <c r="N28" s="145"/>
      <c r="O28" s="145"/>
      <c r="P28" s="145"/>
      <c r="Q28" s="145"/>
      <c r="R28" s="145"/>
      <c r="S28" s="145"/>
      <c r="T28" s="145"/>
      <c r="U28" s="145"/>
      <c r="V28" s="145"/>
      <c r="W28" s="145"/>
      <c r="X28" s="145"/>
      <c r="Y28" s="145"/>
      <c r="Z28" s="145"/>
      <c r="AA28" s="145"/>
      <c r="AB28" s="145"/>
    </row>
    <row r="29" spans="12:28" x14ac:dyDescent="0.25">
      <c r="L29" s="145"/>
      <c r="M29" s="145"/>
      <c r="N29" s="145"/>
      <c r="O29" s="145"/>
      <c r="P29" s="145"/>
      <c r="Q29" s="145"/>
      <c r="R29" s="145"/>
      <c r="S29" s="145"/>
      <c r="T29" s="145"/>
      <c r="U29" s="145"/>
      <c r="V29" s="145"/>
      <c r="W29" s="145"/>
      <c r="X29" s="145"/>
      <c r="Y29" s="145"/>
      <c r="Z29" s="145"/>
      <c r="AA29" s="145"/>
      <c r="AB29" s="145"/>
    </row>
    <row r="30" spans="12:28" x14ac:dyDescent="0.25">
      <c r="L30" s="145"/>
      <c r="M30" s="145"/>
      <c r="N30" s="145"/>
      <c r="O30" s="145"/>
      <c r="P30" s="145"/>
      <c r="Q30" s="145"/>
      <c r="R30" s="145"/>
      <c r="S30" s="145"/>
      <c r="T30" s="145"/>
      <c r="U30" s="145"/>
      <c r="V30" s="145"/>
      <c r="W30" s="145"/>
      <c r="X30" s="145"/>
      <c r="Y30" s="145"/>
      <c r="Z30" s="145"/>
      <c r="AA30" s="145"/>
      <c r="AB30" s="145"/>
    </row>
    <row r="31" spans="12:28" x14ac:dyDescent="0.25">
      <c r="L31" s="145"/>
      <c r="M31" s="145"/>
      <c r="N31" s="145"/>
      <c r="O31" s="145"/>
      <c r="P31" s="145"/>
      <c r="Q31" s="145"/>
      <c r="R31" s="145"/>
      <c r="S31" s="145"/>
      <c r="T31" s="145"/>
      <c r="U31" s="145"/>
      <c r="V31" s="145"/>
      <c r="W31" s="145"/>
      <c r="X31" s="145"/>
      <c r="Y31" s="145"/>
      <c r="Z31" s="145"/>
      <c r="AA31" s="145"/>
      <c r="AB31" s="145"/>
    </row>
    <row r="32" spans="12:28" x14ac:dyDescent="0.25">
      <c r="L32" s="145"/>
      <c r="M32" s="145"/>
      <c r="N32" s="145"/>
      <c r="O32" s="145"/>
      <c r="P32" s="145"/>
      <c r="Q32" s="145"/>
      <c r="R32" s="145"/>
      <c r="S32" s="145"/>
      <c r="T32" s="145"/>
      <c r="U32" s="145"/>
      <c r="V32" s="145"/>
      <c r="W32" s="145"/>
      <c r="X32" s="145"/>
      <c r="Y32" s="145"/>
      <c r="Z32" s="145"/>
      <c r="AA32" s="145"/>
      <c r="AB32" s="145"/>
    </row>
    <row r="33" spans="12:28" x14ac:dyDescent="0.25">
      <c r="L33" s="145"/>
      <c r="M33" s="145"/>
      <c r="N33" s="145"/>
      <c r="O33" s="145"/>
      <c r="P33" s="145"/>
      <c r="Q33" s="145"/>
      <c r="R33" s="145"/>
      <c r="S33" s="145"/>
      <c r="T33" s="145"/>
      <c r="U33" s="145"/>
      <c r="V33" s="145"/>
      <c r="W33" s="145"/>
      <c r="X33" s="145"/>
      <c r="Y33" s="145"/>
      <c r="Z33" s="145"/>
      <c r="AA33" s="145"/>
      <c r="AB33" s="145"/>
    </row>
    <row r="34" spans="12:28" x14ac:dyDescent="0.25">
      <c r="L34" s="145"/>
      <c r="M34" s="145"/>
      <c r="N34" s="145"/>
      <c r="O34" s="145"/>
      <c r="P34" s="145"/>
      <c r="Q34" s="145"/>
      <c r="R34" s="145"/>
      <c r="S34" s="145"/>
      <c r="T34" s="145"/>
      <c r="U34" s="145"/>
      <c r="V34" s="145"/>
      <c r="W34" s="145"/>
      <c r="X34" s="145"/>
      <c r="Y34" s="145"/>
      <c r="Z34" s="145"/>
      <c r="AA34" s="145"/>
      <c r="AB34" s="145"/>
    </row>
    <row r="35" spans="12:28" x14ac:dyDescent="0.25">
      <c r="L35" s="145"/>
      <c r="M35" s="145"/>
      <c r="N35" s="145"/>
      <c r="O35" s="145"/>
      <c r="P35" s="145"/>
      <c r="Q35" s="145"/>
      <c r="R35" s="145"/>
      <c r="S35" s="145"/>
      <c r="T35" s="145"/>
      <c r="U35" s="145"/>
      <c r="V35" s="145"/>
      <c r="W35" s="145"/>
      <c r="X35" s="145"/>
      <c r="Y35" s="145"/>
      <c r="Z35" s="145"/>
      <c r="AA35" s="145"/>
      <c r="AB35" s="145"/>
    </row>
    <row r="36" spans="12:28" x14ac:dyDescent="0.25">
      <c r="L36" s="145"/>
      <c r="M36" s="145"/>
      <c r="N36" s="145"/>
      <c r="O36" s="145"/>
      <c r="P36" s="145"/>
      <c r="Q36" s="145"/>
      <c r="R36" s="145"/>
      <c r="S36" s="145"/>
      <c r="T36" s="145"/>
      <c r="U36" s="145"/>
      <c r="V36" s="145"/>
      <c r="W36" s="145"/>
      <c r="X36" s="145"/>
      <c r="Y36" s="145"/>
      <c r="Z36" s="145"/>
      <c r="AA36" s="145"/>
      <c r="AB36" s="145"/>
    </row>
  </sheetData>
  <mergeCells count="4">
    <mergeCell ref="L13:AB36"/>
    <mergeCell ref="A1:AB1"/>
    <mergeCell ref="L12:AB12"/>
    <mergeCell ref="A2:AB10"/>
  </mergeCells>
  <pageMargins left="0.7" right="0.7" top="0.75" bottom="0.75" header="0.3" footer="0.3"/>
  <pageSetup paperSize="9" scale="34"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6F3A-22A5-4174-A6DF-1FA61F1626E4}">
  <sheetPr codeName="Sheet2">
    <pageSetUpPr fitToPage="1"/>
  </sheetPr>
  <dimension ref="C3:W20"/>
  <sheetViews>
    <sheetView workbookViewId="0">
      <selection activeCell="L18" sqref="L18"/>
    </sheetView>
  </sheetViews>
  <sheetFormatPr defaultRowHeight="15" x14ac:dyDescent="0.25"/>
  <cols>
    <col min="3" max="3" width="17.7109375" customWidth="1"/>
    <col min="4" max="4" width="19.5703125" customWidth="1"/>
    <col min="5" max="5" width="3.28515625" bestFit="1" customWidth="1"/>
    <col min="6" max="6" width="6.140625" bestFit="1" customWidth="1"/>
    <col min="7" max="7" width="9.5703125" bestFit="1" customWidth="1"/>
    <col min="8" max="8" width="5.7109375" bestFit="1" customWidth="1"/>
    <col min="10" max="10" width="9.7109375" customWidth="1"/>
    <col min="11" max="11" width="10.85546875" customWidth="1"/>
    <col min="12" max="12" width="33.140625" customWidth="1"/>
  </cols>
  <sheetData>
    <row r="3" spans="3:23" x14ac:dyDescent="0.25">
      <c r="C3" s="150" t="s">
        <v>1595</v>
      </c>
      <c r="D3" s="151"/>
      <c r="E3" s="151"/>
      <c r="F3" s="151"/>
      <c r="G3" s="151"/>
      <c r="H3" s="151"/>
      <c r="I3" s="151"/>
      <c r="J3" s="151"/>
      <c r="K3" s="151"/>
      <c r="L3" s="151"/>
    </row>
    <row r="4" spans="3:23" x14ac:dyDescent="0.25">
      <c r="C4" s="151"/>
      <c r="D4" s="151"/>
      <c r="E4" s="151"/>
      <c r="F4" s="151"/>
      <c r="G4" s="151"/>
      <c r="H4" s="151"/>
      <c r="I4" s="151"/>
      <c r="J4" s="151"/>
      <c r="K4" s="151"/>
      <c r="L4" s="151"/>
    </row>
    <row r="5" spans="3:23" ht="15.75" thickBot="1" x14ac:dyDescent="0.3">
      <c r="C5" s="151"/>
      <c r="D5" s="151"/>
      <c r="E5" s="151"/>
      <c r="F5" s="151"/>
      <c r="G5" s="151"/>
      <c r="H5" s="151"/>
      <c r="I5" s="151"/>
      <c r="J5" s="151"/>
      <c r="K5" s="151"/>
      <c r="L5" s="151"/>
    </row>
    <row r="6" spans="3:23" ht="15.75" thickBot="1" x14ac:dyDescent="0.3">
      <c r="C6" s="152"/>
      <c r="D6" s="152"/>
      <c r="E6" s="152"/>
      <c r="F6" s="152"/>
      <c r="G6" s="152"/>
      <c r="H6" s="152"/>
      <c r="I6" s="152"/>
      <c r="J6" s="152"/>
      <c r="K6" s="152"/>
      <c r="L6" s="152"/>
      <c r="N6" s="175" t="s">
        <v>1457</v>
      </c>
      <c r="O6" s="176"/>
      <c r="P6" s="176"/>
      <c r="Q6" s="176"/>
      <c r="R6" s="176"/>
      <c r="S6" s="176"/>
      <c r="T6" s="176"/>
      <c r="U6" s="176"/>
      <c r="V6" s="176"/>
      <c r="W6" s="177"/>
    </row>
    <row r="7" spans="3:23" x14ac:dyDescent="0.25">
      <c r="C7" s="127" t="s">
        <v>1286</v>
      </c>
      <c r="D7" s="171" t="s">
        <v>1465</v>
      </c>
      <c r="E7" s="171"/>
      <c r="F7" s="121" t="s">
        <v>14</v>
      </c>
      <c r="G7" s="122" t="s">
        <v>1282</v>
      </c>
      <c r="H7" s="171" t="s">
        <v>1466</v>
      </c>
      <c r="I7" s="180"/>
      <c r="J7" s="130" t="s">
        <v>1468</v>
      </c>
      <c r="K7" s="171" t="s">
        <v>1576</v>
      </c>
      <c r="L7" s="172"/>
      <c r="N7" s="155" t="str">
        <f ca="1">VLOOKUP(_xlfn.NUMBERVALUE('Loot Generation'!D1&amp;'Loot Generation'!E1),Table_Trinkets,'Loot Generation'!C1+1,0)</f>
        <v>A leather pouch containing 1d6 seeds.</v>
      </c>
      <c r="O7" s="156"/>
      <c r="P7" s="156"/>
      <c r="Q7" s="156"/>
      <c r="R7" s="156"/>
      <c r="S7" s="156"/>
      <c r="T7" s="156"/>
      <c r="U7" s="156"/>
      <c r="V7" s="156"/>
      <c r="W7" s="157"/>
    </row>
    <row r="8" spans="3:23" ht="15.75" thickBot="1" x14ac:dyDescent="0.3">
      <c r="C8" s="128" t="s">
        <v>929</v>
      </c>
      <c r="D8" s="153" t="str">
        <f ca="1">'Loot Generation'!Z2</f>
        <v>Sword</v>
      </c>
      <c r="E8" s="153"/>
      <c r="F8" s="123">
        <f ca="1">VLOOKUP(D8,INDIRECT('Loot Generation'!K5),10,0)</f>
        <v>3</v>
      </c>
      <c r="G8" s="123" t="str">
        <f ca="1">VLOOKUP(D8,INDIRECT('Loot Generation'!K5),9,0)</f>
        <v>Common</v>
      </c>
      <c r="H8" s="153" t="str">
        <f ca="1">TRUNC(VLOOKUP(D8,Loot,4,0)*100,2)&amp;"%"</f>
        <v>14.28%</v>
      </c>
      <c r="I8" s="154"/>
      <c r="J8" s="131">
        <v>0</v>
      </c>
      <c r="K8" s="173" t="str">
        <f ca="1">IF('Loot Generation'!J23=0,"None",'Loot Generation'!I24)</f>
        <v>None</v>
      </c>
      <c r="L8" s="174"/>
      <c r="N8" s="158"/>
      <c r="O8" s="150"/>
      <c r="P8" s="150"/>
      <c r="Q8" s="150"/>
      <c r="R8" s="150"/>
      <c r="S8" s="150"/>
      <c r="T8" s="150"/>
      <c r="U8" s="150"/>
      <c r="V8" s="150"/>
      <c r="W8" s="159"/>
    </row>
    <row r="9" spans="3:23" x14ac:dyDescent="0.25">
      <c r="C9" s="118" t="str">
        <f>'Loot Generation'!J4</f>
        <v>Melee Weapon</v>
      </c>
      <c r="D9" s="120" t="s">
        <v>20</v>
      </c>
      <c r="E9" s="119" t="s">
        <v>21</v>
      </c>
      <c r="F9" s="120" t="s">
        <v>22</v>
      </c>
      <c r="G9" s="120" t="s">
        <v>23</v>
      </c>
      <c r="H9" s="120" t="s">
        <v>24</v>
      </c>
      <c r="I9" s="178" t="s">
        <v>17</v>
      </c>
      <c r="J9" s="178"/>
      <c r="K9" s="178"/>
      <c r="L9" s="179"/>
      <c r="N9" s="158"/>
      <c r="O9" s="150"/>
      <c r="P9" s="150"/>
      <c r="Q9" s="150"/>
      <c r="R9" s="150"/>
      <c r="S9" s="150"/>
      <c r="T9" s="150"/>
      <c r="U9" s="150"/>
      <c r="V9" s="150"/>
      <c r="W9" s="159"/>
    </row>
    <row r="10" spans="3:23" ht="15.75" thickBot="1" x14ac:dyDescent="0.3">
      <c r="C10" s="116" t="str">
        <f ca="1">D8</f>
        <v>Sword</v>
      </c>
      <c r="D10" s="117">
        <f ca="1">IFERROR(VLOOKUP(C10,_xlfn.IFS(C9="Ranged Weapon",Table_RangedWeapon,C9="Melee Weapon",Table_MeleeWeapon,C9="Grenade",Table_Grenade),2,0),"")</f>
        <v>3</v>
      </c>
      <c r="E10" s="117">
        <f ca="1">IFERROR(VLOOKUP(C10,_xlfn.IFS(C9="Ranged Weapon",Table_RangedWeapon,C9="Melee Weapon",Table_MeleeWeapon,C9="Grenade",Table_Grenade),3,0),"")</f>
        <v>3</v>
      </c>
      <c r="F10" s="117">
        <f ca="1">IFERROR(VLOOKUP(C10,_xlfn.IFS(C9="Ranged Weapon",Table_RangedWeapon,C9="Melee Weapon",Table_MeleeWeapon,C9="Grenade",Table_Grenade),4,0),"")</f>
        <v>0</v>
      </c>
      <c r="G10" s="117">
        <f ca="1">IFERROR(VLOOKUP(C10,_xlfn.IFS(C9="Ranged Weapon",Table_RangedWeapon,C9="Melee Weapon",Table_MeleeWeapon,C9="Grenade",Table_Grenade),5,0),"")</f>
        <v>0</v>
      </c>
      <c r="H10" s="117">
        <f ca="1">IFERROR(VLOOKUP(C10,_xlfn.IFS(C9="Ranged Weapon",Table_RangedWeapon,C9="Melee Weapon",Table_MeleeWeapon,C9="Grenade",Table_Grenade),6,0),"")</f>
        <v>0</v>
      </c>
      <c r="I10" s="173" t="str">
        <f ca="1">IFERROR(VLOOKUP(C10,_xlfn.IFS(C9="Ranged Weapon",Table_RangedWeapon,C9="Melee Weapon",Table_MeleeWeapon,C9="Grenade",Table_Grenade),7,0),"")</f>
        <v>Reliable</v>
      </c>
      <c r="J10" s="173"/>
      <c r="K10" s="173"/>
      <c r="L10" s="174"/>
      <c r="N10" s="158"/>
      <c r="O10" s="150"/>
      <c r="P10" s="150"/>
      <c r="Q10" s="150"/>
      <c r="R10" s="150"/>
      <c r="S10" s="150"/>
      <c r="T10" s="150"/>
      <c r="U10" s="150"/>
      <c r="V10" s="150"/>
      <c r="W10" s="159"/>
    </row>
    <row r="11" spans="3:23" ht="15.75" thickBot="1" x14ac:dyDescent="0.3">
      <c r="C11" s="163" t="str">
        <f ca="1">K8</f>
        <v>None</v>
      </c>
      <c r="D11" s="165" t="str">
        <f ca="1">IFERROR(VLOOKUP(C11, Table_WeaponUpgrades, 2, 0), "")</f>
        <v/>
      </c>
      <c r="E11" s="165"/>
      <c r="F11" s="165"/>
      <c r="G11" s="165"/>
      <c r="H11" s="165"/>
      <c r="I11" s="165"/>
      <c r="J11" s="165"/>
      <c r="K11" s="167" t="str">
        <f ca="1">IFERROR(VLOOKUP(C11, Table_WeaponUpgrades, 4, 0), "")</f>
        <v/>
      </c>
      <c r="L11" s="169" t="str">
        <f ca="1">IFERROR(VLOOKUP(C11, Table_WeaponUpgrades, 3, 0), "")</f>
        <v/>
      </c>
      <c r="N11" s="160"/>
      <c r="O11" s="161"/>
      <c r="P11" s="161"/>
      <c r="Q11" s="161"/>
      <c r="R11" s="161"/>
      <c r="S11" s="161"/>
      <c r="T11" s="161"/>
      <c r="U11" s="161"/>
      <c r="V11" s="161"/>
      <c r="W11" s="162"/>
    </row>
    <row r="12" spans="3:23" ht="15" customHeight="1" thickBot="1" x14ac:dyDescent="0.3">
      <c r="C12" s="164"/>
      <c r="D12" s="166"/>
      <c r="E12" s="166"/>
      <c r="F12" s="166"/>
      <c r="G12" s="166"/>
      <c r="H12" s="166"/>
      <c r="I12" s="166"/>
      <c r="J12" s="166"/>
      <c r="K12" s="168"/>
      <c r="L12" s="170"/>
    </row>
    <row r="17" spans="3:12" x14ac:dyDescent="0.25">
      <c r="C17" s="129"/>
      <c r="D17" s="129"/>
      <c r="E17" s="129"/>
      <c r="F17" s="129"/>
      <c r="G17" s="129"/>
      <c r="H17" s="129"/>
      <c r="I17" s="129"/>
      <c r="J17" s="129"/>
      <c r="K17" s="129"/>
      <c r="L17" s="129"/>
    </row>
    <row r="18" spans="3:12" x14ac:dyDescent="0.25">
      <c r="C18" s="129"/>
      <c r="D18" s="129"/>
      <c r="E18" s="129"/>
      <c r="F18" s="129"/>
      <c r="G18" s="129"/>
      <c r="H18" s="129"/>
      <c r="I18" s="129"/>
      <c r="J18" s="129"/>
      <c r="K18" s="129"/>
      <c r="L18" s="129"/>
    </row>
    <row r="19" spans="3:12" x14ac:dyDescent="0.25">
      <c r="C19" s="129"/>
      <c r="D19" s="129"/>
      <c r="E19" s="129"/>
      <c r="F19" s="129"/>
      <c r="G19" s="129"/>
      <c r="H19" s="129"/>
      <c r="I19" s="129"/>
      <c r="J19" s="129"/>
      <c r="K19" s="129"/>
      <c r="L19" s="129"/>
    </row>
    <row r="20" spans="3:12" x14ac:dyDescent="0.25">
      <c r="C20" s="129"/>
      <c r="D20" s="129"/>
      <c r="E20" s="129"/>
      <c r="F20" s="129"/>
      <c r="G20" s="129"/>
      <c r="H20" s="129"/>
      <c r="I20" s="129"/>
      <c r="J20" s="129"/>
      <c r="K20" s="129"/>
      <c r="L20" s="129"/>
    </row>
  </sheetData>
  <mergeCells count="15">
    <mergeCell ref="C3:L6"/>
    <mergeCell ref="H8:I8"/>
    <mergeCell ref="N7:W11"/>
    <mergeCell ref="C11:C12"/>
    <mergeCell ref="D11:J12"/>
    <mergeCell ref="K11:K12"/>
    <mergeCell ref="L11:L12"/>
    <mergeCell ref="K7:L7"/>
    <mergeCell ref="K8:L8"/>
    <mergeCell ref="D7:E7"/>
    <mergeCell ref="N6:W6"/>
    <mergeCell ref="D8:E8"/>
    <mergeCell ref="I9:L9"/>
    <mergeCell ref="I10:L10"/>
    <mergeCell ref="H7:I7"/>
  </mergeCells>
  <conditionalFormatting sqref="C9:L10">
    <cfRule type="expression" dxfId="91" priority="7">
      <formula>Trauma&gt;Tier</formula>
    </cfRule>
    <cfRule type="expression" dxfId="90" priority="8">
      <formula>Trauma&gt;(Tier+1)*3/4</formula>
    </cfRule>
    <cfRule type="expression" dxfId="89" priority="9">
      <formula>Trauma&gt;(Tier+1)/2</formula>
    </cfRule>
  </conditionalFormatting>
  <conditionalFormatting sqref="C11:D11 L11">
    <cfRule type="expression" dxfId="88" priority="4">
      <formula>Trauma&gt;Tier</formula>
    </cfRule>
    <cfRule type="expression" dxfId="87" priority="5">
      <formula>Trauma&gt;(Tier+1)*3/4</formula>
    </cfRule>
    <cfRule type="expression" dxfId="86" priority="6">
      <formula>Trauma&gt;(Tier+1)/2</formula>
    </cfRule>
  </conditionalFormatting>
  <conditionalFormatting sqref="K11">
    <cfRule type="expression" dxfId="85" priority="1">
      <formula>Trauma&gt;Tier</formula>
    </cfRule>
    <cfRule type="expression" dxfId="84" priority="2">
      <formula>Trauma&gt;(Tier+1)*3/4</formula>
    </cfRule>
    <cfRule type="expression" dxfId="83" priority="3">
      <formula>Trauma&gt;(Tier+1)/2</formula>
    </cfRule>
  </conditionalFormatting>
  <dataValidations count="2">
    <dataValidation type="list" allowBlank="1" showInputMessage="1" showErrorMessage="1" sqref="C8" xr:uid="{7320A6A3-F955-4B10-A7DE-FEBADE62F8CF}">
      <formula1>"Ranged Weapon, Melee Weapon, Armour, Grenade"</formula1>
    </dataValidation>
    <dataValidation type="list" allowBlank="1" showInputMessage="1" showErrorMessage="1" sqref="C7" xr:uid="{345497B0-AE7A-4D58-98DF-02E1CC784E4D}">
      <formula1>"Common, Uncommon, Rare, Very Rare, Unique"</formula1>
    </dataValidation>
  </dataValidations>
  <pageMargins left="0.7" right="0.7" top="0.75" bottom="0.75" header="0.3" footer="0.3"/>
  <pageSetup paperSize="9" scale="35"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656D1-8061-40CB-A34F-84B6B307C24A}">
  <sheetPr codeName="Sheet3">
    <pageSetUpPr fitToPage="1"/>
  </sheetPr>
  <dimension ref="A2:Y56"/>
  <sheetViews>
    <sheetView zoomScaleNormal="100" workbookViewId="0">
      <selection activeCell="P9" sqref="P9"/>
    </sheetView>
  </sheetViews>
  <sheetFormatPr defaultRowHeight="15" x14ac:dyDescent="0.25"/>
  <cols>
    <col min="6" max="6" width="13.140625" customWidth="1"/>
    <col min="11" max="12" width="15.5703125" bestFit="1" customWidth="1"/>
    <col min="15" max="15" width="10" customWidth="1"/>
    <col min="16" max="16" width="14.42578125" customWidth="1"/>
    <col min="17" max="17" width="6.42578125" customWidth="1"/>
    <col min="19" max="19" width="21" customWidth="1"/>
    <col min="20" max="20" width="10.42578125" customWidth="1"/>
  </cols>
  <sheetData>
    <row r="2" spans="1:25" ht="18" thickBot="1" x14ac:dyDescent="0.35">
      <c r="A2" s="181" t="s">
        <v>1574</v>
      </c>
      <c r="B2" s="182"/>
      <c r="C2" s="182"/>
      <c r="D2" s="182"/>
      <c r="E2" s="183"/>
      <c r="F2" s="181" t="s">
        <v>1573</v>
      </c>
      <c r="G2" s="182"/>
      <c r="H2" s="182"/>
      <c r="I2" s="182"/>
      <c r="J2" s="183"/>
      <c r="K2" s="181" t="s">
        <v>2</v>
      </c>
      <c r="L2" s="182"/>
      <c r="M2" s="182"/>
      <c r="N2" s="182"/>
      <c r="O2" s="182"/>
      <c r="P2" s="182"/>
      <c r="Q2" s="182"/>
      <c r="R2" s="182"/>
      <c r="S2" s="182"/>
      <c r="T2" s="182"/>
      <c r="U2" s="181" t="s">
        <v>3</v>
      </c>
      <c r="V2" s="182"/>
      <c r="W2" s="182"/>
      <c r="X2" s="182"/>
      <c r="Y2" s="183"/>
    </row>
    <row r="3" spans="1:25" ht="16.5" thickTop="1" thickBot="1" x14ac:dyDescent="0.3">
      <c r="A3" s="67" t="s">
        <v>4</v>
      </c>
      <c r="B3" s="205"/>
      <c r="C3" s="206"/>
      <c r="D3" s="206"/>
      <c r="E3" s="207"/>
      <c r="F3" s="67" t="s">
        <v>560</v>
      </c>
      <c r="G3" s="205"/>
      <c r="H3" s="206"/>
      <c r="I3" s="206"/>
      <c r="J3" s="207"/>
      <c r="K3" s="65" t="s">
        <v>6</v>
      </c>
      <c r="L3" s="189" t="s">
        <v>7</v>
      </c>
      <c r="M3" s="189"/>
      <c r="N3" s="189"/>
      <c r="O3" s="189"/>
      <c r="P3" s="189"/>
      <c r="Q3" s="189"/>
      <c r="R3" s="189"/>
      <c r="S3" s="189"/>
      <c r="T3" s="70" t="s">
        <v>8</v>
      </c>
      <c r="U3" s="203"/>
      <c r="V3" s="203"/>
      <c r="W3" s="203"/>
      <c r="X3" s="203"/>
      <c r="Y3" s="203"/>
    </row>
    <row r="4" spans="1:25" ht="15.75" thickTop="1" x14ac:dyDescent="0.25">
      <c r="A4" s="208" t="str">
        <f>IFERROR(VLOOKUP(B3,_xlfn.IFS(A3="Talent",Table_Talents,A3="Faith",Table_Faith),4,0),"")</f>
        <v/>
      </c>
      <c r="B4" s="208"/>
      <c r="C4" s="208"/>
      <c r="D4" s="208"/>
      <c r="E4" s="208"/>
      <c r="F4" s="208" t="str">
        <f>IFERROR(VLOOKUP(G3,Table_Powers,11,0),"")</f>
        <v/>
      </c>
      <c r="G4" s="208"/>
      <c r="H4" s="208"/>
      <c r="I4" s="208"/>
      <c r="J4" s="208"/>
      <c r="K4" s="190"/>
      <c r="L4" s="192" t="str">
        <f>IFERROR(VLOOKUP(K4, Table_Equipment, 3, 0), "")</f>
        <v/>
      </c>
      <c r="M4" s="192"/>
      <c r="N4" s="192"/>
      <c r="O4" s="192"/>
      <c r="P4" s="192"/>
      <c r="Q4" s="192"/>
      <c r="R4" s="192"/>
      <c r="S4" s="192"/>
      <c r="T4" s="192" t="str">
        <f>IFERROR(VLOOKUP(K4, Table_Equipment, 4, 0), "")</f>
        <v/>
      </c>
      <c r="U4" s="196" t="str">
        <f>IFERROR(VLOOKUP(U3, Table_Species, 4, 0),"None")</f>
        <v>None</v>
      </c>
      <c r="V4" s="197"/>
      <c r="W4" s="197"/>
      <c r="X4" s="197"/>
      <c r="Y4" s="198"/>
    </row>
    <row r="5" spans="1:25" x14ac:dyDescent="0.25">
      <c r="A5" s="150"/>
      <c r="B5" s="150"/>
      <c r="C5" s="150"/>
      <c r="D5" s="150"/>
      <c r="E5" s="150"/>
      <c r="F5" s="150"/>
      <c r="G5" s="150"/>
      <c r="H5" s="150"/>
      <c r="I5" s="150"/>
      <c r="J5" s="150"/>
      <c r="K5" s="191"/>
      <c r="L5" s="193"/>
      <c r="M5" s="193"/>
      <c r="N5" s="193"/>
      <c r="O5" s="193"/>
      <c r="P5" s="193"/>
      <c r="Q5" s="193"/>
      <c r="R5" s="193"/>
      <c r="S5" s="193"/>
      <c r="T5" s="193"/>
      <c r="U5" s="200"/>
      <c r="V5" s="150"/>
      <c r="W5" s="150"/>
      <c r="X5" s="150"/>
      <c r="Y5" s="199"/>
    </row>
    <row r="6" spans="1:25" x14ac:dyDescent="0.25">
      <c r="A6" s="150"/>
      <c r="B6" s="150"/>
      <c r="C6" s="150"/>
      <c r="D6" s="150"/>
      <c r="E6" s="150"/>
      <c r="F6" s="150"/>
      <c r="G6" s="150"/>
      <c r="H6" s="150"/>
      <c r="I6" s="150"/>
      <c r="J6" s="150"/>
      <c r="K6" s="191"/>
      <c r="L6" s="193"/>
      <c r="M6" s="193"/>
      <c r="N6" s="193"/>
      <c r="O6" s="193"/>
      <c r="P6" s="193"/>
      <c r="Q6" s="193"/>
      <c r="R6" s="193"/>
      <c r="S6" s="193"/>
      <c r="T6" s="193"/>
      <c r="U6" s="200"/>
      <c r="V6" s="150"/>
      <c r="W6" s="150"/>
      <c r="X6" s="150"/>
      <c r="Y6" s="199"/>
    </row>
    <row r="7" spans="1:25" ht="18" thickBot="1" x14ac:dyDescent="0.35">
      <c r="A7" s="150"/>
      <c r="B7" s="150"/>
      <c r="C7" s="150"/>
      <c r="D7" s="150"/>
      <c r="E7" s="150"/>
      <c r="F7" s="150"/>
      <c r="G7" s="150"/>
      <c r="H7" s="150"/>
      <c r="I7" s="150"/>
      <c r="J7" s="150"/>
      <c r="K7" s="186" t="s">
        <v>10</v>
      </c>
      <c r="L7" s="187"/>
      <c r="M7" s="187"/>
      <c r="N7" s="187"/>
      <c r="O7" s="187"/>
      <c r="P7" s="187"/>
      <c r="Q7" s="187"/>
      <c r="R7" s="187"/>
      <c r="S7" s="187"/>
      <c r="T7" s="187"/>
      <c r="U7" s="200"/>
      <c r="V7" s="150"/>
      <c r="W7" s="150"/>
      <c r="X7" s="150"/>
      <c r="Y7" s="199"/>
    </row>
    <row r="8" spans="1:25" ht="15.75" thickTop="1" x14ac:dyDescent="0.25">
      <c r="A8" s="150"/>
      <c r="B8" s="150"/>
      <c r="C8" s="150"/>
      <c r="D8" s="150"/>
      <c r="E8" s="150"/>
      <c r="F8" s="150"/>
      <c r="G8" s="150"/>
      <c r="H8" s="150"/>
      <c r="I8" s="150"/>
      <c r="J8" s="150"/>
      <c r="K8" s="55" t="s">
        <v>11</v>
      </c>
      <c r="L8" s="56" t="s">
        <v>12</v>
      </c>
      <c r="M8" s="204" t="s">
        <v>13</v>
      </c>
      <c r="N8" s="204"/>
      <c r="O8" s="58" t="s">
        <v>14</v>
      </c>
      <c r="P8" s="56" t="s">
        <v>15</v>
      </c>
      <c r="Q8" s="56" t="s">
        <v>16</v>
      </c>
      <c r="R8" s="184" t="s">
        <v>17</v>
      </c>
      <c r="S8" s="184"/>
      <c r="T8" s="58" t="s">
        <v>14</v>
      </c>
      <c r="U8" s="200"/>
      <c r="V8" s="150"/>
      <c r="W8" s="150"/>
      <c r="X8" s="150"/>
      <c r="Y8" s="199"/>
    </row>
    <row r="9" spans="1:25" x14ac:dyDescent="0.25">
      <c r="A9" s="150"/>
      <c r="B9" s="150"/>
      <c r="C9" s="150"/>
      <c r="D9" s="150"/>
      <c r="E9" s="150"/>
      <c r="F9" s="150"/>
      <c r="G9" s="150"/>
      <c r="H9" s="150"/>
      <c r="I9" s="150"/>
      <c r="J9" s="150"/>
      <c r="K9" s="59"/>
      <c r="L9" s="126">
        <f>IFERROR(VLOOKUP(K9, Table_Armour, 2, 0), 0)</f>
        <v>0</v>
      </c>
      <c r="M9" s="185" t="str">
        <f>IFERROR(VLOOKUP(K9, Table_Armour, 3, 0), "")</f>
        <v/>
      </c>
      <c r="N9" s="185"/>
      <c r="O9" s="61" t="str">
        <f>IFERROR(VLOOKUP(K9, Table_Armour, 4, 0), "")</f>
        <v/>
      </c>
      <c r="P9" s="60"/>
      <c r="Q9" s="126">
        <f>IFERROR(VLOOKUP(P9, Table_Shields, 2, 0), 0)</f>
        <v>0</v>
      </c>
      <c r="R9" s="185" t="str">
        <f>IFERROR(VLOOKUP(P9, Table_Shields, 3, 0), "")</f>
        <v/>
      </c>
      <c r="S9" s="185"/>
      <c r="T9" s="61" t="str">
        <f>IFERROR(VLOOKUP(P9, Table_Shields, 4, 0), "")</f>
        <v/>
      </c>
      <c r="U9" s="200"/>
      <c r="V9" s="150"/>
      <c r="W9" s="150"/>
      <c r="X9" s="150"/>
      <c r="Y9" s="199"/>
    </row>
    <row r="10" spans="1:25" x14ac:dyDescent="0.25">
      <c r="A10" s="150"/>
      <c r="B10" s="150"/>
      <c r="C10" s="150"/>
      <c r="D10" s="150"/>
      <c r="E10" s="150"/>
      <c r="F10" s="150"/>
      <c r="G10" s="150"/>
      <c r="H10" s="150"/>
      <c r="I10" s="150"/>
      <c r="J10" s="150"/>
      <c r="K10" s="79"/>
      <c r="L10" s="73" t="s">
        <v>20</v>
      </c>
      <c r="M10" s="57" t="s">
        <v>21</v>
      </c>
      <c r="N10" s="73" t="s">
        <v>22</v>
      </c>
      <c r="O10" s="73" t="s">
        <v>23</v>
      </c>
      <c r="P10" s="73" t="s">
        <v>24</v>
      </c>
      <c r="Q10" s="184" t="s">
        <v>17</v>
      </c>
      <c r="R10" s="184"/>
      <c r="S10" s="184"/>
      <c r="T10" s="184"/>
      <c r="U10" s="200"/>
      <c r="V10" s="150"/>
      <c r="W10" s="150"/>
      <c r="X10" s="150"/>
      <c r="Y10" s="199"/>
    </row>
    <row r="11" spans="1:25" x14ac:dyDescent="0.25">
      <c r="A11" s="150"/>
      <c r="B11" s="150"/>
      <c r="C11" s="150"/>
      <c r="D11" s="150"/>
      <c r="E11" s="150"/>
      <c r="F11" s="150"/>
      <c r="G11" s="150"/>
      <c r="H11" s="150"/>
      <c r="I11" s="150"/>
      <c r="J11" s="150"/>
      <c r="K11" s="59"/>
      <c r="L11" s="74" t="str">
        <f>IFERROR(VLOOKUP(K11,_xlfn.IFS(K10="Ranged Weapon",Table_RangedWeapon,K10="Melee Weapon",Table_MeleeWeapon,K10="Grenade",Table_Grenade),2,0),"")</f>
        <v/>
      </c>
      <c r="M11" s="74" t="str">
        <f>IFERROR(VLOOKUP(K11,_xlfn.IFS(K10="Ranged Weapon",Table_RangedWeapon,K10="Melee Weapon",Table_MeleeWeapon,K10="Grenade",Table_Grenade),3,0),"")</f>
        <v/>
      </c>
      <c r="N11" s="74" t="str">
        <f>IFERROR(VLOOKUP(K11,_xlfn.IFS(K10="Ranged Weapon",Table_RangedWeapon,K10="Melee Weapon",Table_MeleeWeapon,K10="Grenade",Table_Grenade),4,0),"")</f>
        <v/>
      </c>
      <c r="O11" s="74" t="str">
        <f>IFERROR(VLOOKUP(K11,_xlfn.IFS(K10="Ranged Weapon",Table_RangedWeapon,K10="Melee Weapon",Table_MeleeWeapon,K10="Grenade",Table_Grenade),5,0),"")</f>
        <v/>
      </c>
      <c r="P11" s="74" t="str">
        <f>IFERROR(VLOOKUP(K11,_xlfn.IFS(K10="Ranged Weapon",Table_RangedWeapon,K10="Melee Weapon",Table_MeleeWeapon,K10="Grenade",Table_Grenade),6,0),"")</f>
        <v/>
      </c>
      <c r="Q11" s="185" t="str">
        <f>IFERROR(VLOOKUP(K11,_xlfn.IFS(K10="Ranged Weapon",Table_RangedWeapon,K10="Melee Weapon",Table_MeleeWeapon,K10="Grenade",Table_Grenade),7,0),"")</f>
        <v/>
      </c>
      <c r="R11" s="185"/>
      <c r="S11" s="185"/>
      <c r="T11" s="185"/>
      <c r="U11" s="200"/>
      <c r="V11" s="150"/>
      <c r="W11" s="150"/>
      <c r="X11" s="150"/>
      <c r="Y11" s="199"/>
    </row>
    <row r="12" spans="1:25" ht="18" thickBot="1" x14ac:dyDescent="0.35">
      <c r="A12" s="150"/>
      <c r="B12" s="150"/>
      <c r="C12" s="150"/>
      <c r="D12" s="150"/>
      <c r="E12" s="150"/>
      <c r="F12" s="150"/>
      <c r="G12" s="150"/>
      <c r="H12" s="150"/>
      <c r="I12" s="150"/>
      <c r="J12" s="150"/>
      <c r="K12" s="181" t="s">
        <v>25</v>
      </c>
      <c r="L12" s="182"/>
      <c r="M12" s="182"/>
      <c r="N12" s="182"/>
      <c r="O12" s="182"/>
      <c r="P12" s="182"/>
      <c r="Q12" s="182"/>
      <c r="R12" s="182"/>
      <c r="S12" s="182"/>
      <c r="T12" s="183"/>
      <c r="U12" s="200"/>
      <c r="V12" s="150"/>
      <c r="W12" s="150"/>
      <c r="X12" s="150"/>
      <c r="Y12" s="199"/>
    </row>
    <row r="13" spans="1:25" ht="15.75" thickTop="1" x14ac:dyDescent="0.25">
      <c r="A13" s="150"/>
      <c r="B13" s="150"/>
      <c r="C13" s="150"/>
      <c r="D13" s="150"/>
      <c r="E13" s="150"/>
      <c r="F13" s="150"/>
      <c r="G13" s="150"/>
      <c r="H13" s="150"/>
      <c r="I13" s="150"/>
      <c r="J13" s="150"/>
      <c r="K13" s="65" t="s">
        <v>6</v>
      </c>
      <c r="L13" s="189" t="s">
        <v>7</v>
      </c>
      <c r="M13" s="189"/>
      <c r="N13" s="189"/>
      <c r="O13" s="189"/>
      <c r="P13" s="189"/>
      <c r="Q13" s="189"/>
      <c r="R13" s="189"/>
      <c r="S13" s="189"/>
      <c r="T13" s="66" t="s">
        <v>8</v>
      </c>
      <c r="U13" s="209"/>
      <c r="V13" s="201"/>
      <c r="W13" s="201"/>
      <c r="X13" s="201"/>
      <c r="Y13" s="202"/>
    </row>
    <row r="14" spans="1:25" ht="18" thickBot="1" x14ac:dyDescent="0.35">
      <c r="A14" s="150"/>
      <c r="B14" s="150"/>
      <c r="C14" s="150"/>
      <c r="D14" s="150"/>
      <c r="E14" s="150"/>
      <c r="F14" s="150"/>
      <c r="G14" s="150"/>
      <c r="H14" s="150"/>
      <c r="I14" s="150"/>
      <c r="J14" s="150"/>
      <c r="K14" s="190"/>
      <c r="L14" s="192" t="str">
        <f>IFERROR(VLOOKUP(K14, Table_Augmetics, 2, 0), "")</f>
        <v/>
      </c>
      <c r="M14" s="192"/>
      <c r="N14" s="192"/>
      <c r="O14" s="192"/>
      <c r="P14" s="192"/>
      <c r="Q14" s="192"/>
      <c r="R14" s="192"/>
      <c r="S14" s="192"/>
      <c r="T14" s="194" t="str">
        <f>IFERROR(VLOOKUP(K14, Table_Augmetics, 3, 0), "")</f>
        <v/>
      </c>
      <c r="U14" s="186" t="s">
        <v>26</v>
      </c>
      <c r="V14" s="187"/>
      <c r="W14" s="187"/>
      <c r="X14" s="187"/>
      <c r="Y14" s="188"/>
    </row>
    <row r="15" spans="1:25" ht="16.5" thickTop="1" thickBot="1" x14ac:dyDescent="0.3">
      <c r="A15" s="150"/>
      <c r="B15" s="150"/>
      <c r="C15" s="150"/>
      <c r="D15" s="150"/>
      <c r="E15" s="150"/>
      <c r="F15" s="150"/>
      <c r="G15" s="150"/>
      <c r="H15" s="150"/>
      <c r="I15" s="150"/>
      <c r="J15" s="150"/>
      <c r="K15" s="191"/>
      <c r="L15" s="193"/>
      <c r="M15" s="193"/>
      <c r="N15" s="193"/>
      <c r="O15" s="193"/>
      <c r="P15" s="193"/>
      <c r="Q15" s="193"/>
      <c r="R15" s="193"/>
      <c r="S15" s="193"/>
      <c r="T15" s="195"/>
      <c r="U15" s="203"/>
      <c r="V15" s="203"/>
      <c r="W15" s="203"/>
      <c r="X15" s="203"/>
      <c r="Y15" s="203"/>
    </row>
    <row r="16" spans="1:25" ht="15.75" thickTop="1" x14ac:dyDescent="0.25">
      <c r="A16" s="150"/>
      <c r="B16" s="150"/>
      <c r="C16" s="150"/>
      <c r="D16" s="150"/>
      <c r="E16" s="150"/>
      <c r="F16" s="150"/>
      <c r="G16" s="150"/>
      <c r="H16" s="150"/>
      <c r="I16" s="150"/>
      <c r="J16" s="150"/>
      <c r="K16" s="191"/>
      <c r="L16" s="193"/>
      <c r="M16" s="193"/>
      <c r="N16" s="193"/>
      <c r="O16" s="193"/>
      <c r="P16" s="193"/>
      <c r="Q16" s="193"/>
      <c r="R16" s="193"/>
      <c r="S16" s="193"/>
      <c r="T16" s="195"/>
      <c r="U16" s="196" t="str">
        <f>IFERROR(VLOOKUP(U15, Table_Archetype, 5, 0), "None")</f>
        <v>None</v>
      </c>
      <c r="V16" s="197"/>
      <c r="W16" s="197"/>
      <c r="X16" s="197"/>
      <c r="Y16" s="198"/>
    </row>
    <row r="17" spans="1:25" ht="18" thickBot="1" x14ac:dyDescent="0.35">
      <c r="A17" s="150"/>
      <c r="B17" s="150"/>
      <c r="C17" s="150"/>
      <c r="D17" s="150"/>
      <c r="E17" s="150"/>
      <c r="F17" s="150"/>
      <c r="G17" s="150"/>
      <c r="H17" s="150"/>
      <c r="I17" s="150"/>
      <c r="J17" s="150"/>
      <c r="K17" s="181" t="s">
        <v>1500</v>
      </c>
      <c r="L17" s="182"/>
      <c r="M17" s="182"/>
      <c r="N17" s="182"/>
      <c r="O17" s="182"/>
      <c r="P17" s="182"/>
      <c r="Q17" s="182"/>
      <c r="R17" s="182"/>
      <c r="S17" s="182"/>
      <c r="T17" s="183"/>
      <c r="U17" s="150"/>
      <c r="V17" s="150"/>
      <c r="W17" s="150"/>
      <c r="X17" s="150"/>
      <c r="Y17" s="199"/>
    </row>
    <row r="18" spans="1:25" ht="15" customHeight="1" thickTop="1" x14ac:dyDescent="0.25">
      <c r="A18" s="150"/>
      <c r="B18" s="150"/>
      <c r="C18" s="150"/>
      <c r="D18" s="150"/>
      <c r="E18" s="150"/>
      <c r="F18" s="150"/>
      <c r="G18" s="150"/>
      <c r="H18" s="150"/>
      <c r="I18" s="150"/>
      <c r="J18" s="150"/>
      <c r="K18" s="65" t="s">
        <v>6</v>
      </c>
      <c r="L18" s="189" t="s">
        <v>7</v>
      </c>
      <c r="M18" s="189"/>
      <c r="N18" s="189"/>
      <c r="O18" s="189"/>
      <c r="P18" s="189"/>
      <c r="Q18" s="189"/>
      <c r="R18" s="189"/>
      <c r="S18" s="66" t="s">
        <v>1282</v>
      </c>
      <c r="T18" s="66" t="s">
        <v>14</v>
      </c>
      <c r="U18" s="150"/>
      <c r="V18" s="150"/>
      <c r="W18" s="150"/>
      <c r="X18" s="150"/>
      <c r="Y18" s="199"/>
    </row>
    <row r="19" spans="1:25" ht="15" customHeight="1" x14ac:dyDescent="0.25">
      <c r="A19" s="150"/>
      <c r="B19" s="150"/>
      <c r="C19" s="150"/>
      <c r="D19" s="150"/>
      <c r="E19" s="150"/>
      <c r="F19" s="150"/>
      <c r="G19" s="150"/>
      <c r="H19" s="150"/>
      <c r="I19" s="150"/>
      <c r="J19" s="150"/>
      <c r="K19" s="190"/>
      <c r="L19" s="192" t="str">
        <f>IFERROR(VLOOKUP(K19, Table_WeaponUpgrades, 2, 0), "")</f>
        <v/>
      </c>
      <c r="M19" s="192"/>
      <c r="N19" s="192"/>
      <c r="O19" s="192"/>
      <c r="P19" s="192"/>
      <c r="Q19" s="192"/>
      <c r="R19" s="192"/>
      <c r="S19" s="194" t="str">
        <f>IFERROR(VLOOKUP(K19, Table_WeaponUpgrades, 4, 0), "")</f>
        <v/>
      </c>
      <c r="T19" s="194" t="str">
        <f>IFERROR(VLOOKUP(K19, Table_WeaponUpgrades, 3, 0), "")</f>
        <v/>
      </c>
      <c r="U19" s="150"/>
      <c r="V19" s="150"/>
      <c r="W19" s="150"/>
      <c r="X19" s="150"/>
      <c r="Y19" s="199"/>
    </row>
    <row r="20" spans="1:25" x14ac:dyDescent="0.25">
      <c r="A20" s="150"/>
      <c r="B20" s="150"/>
      <c r="C20" s="150"/>
      <c r="D20" s="150"/>
      <c r="E20" s="150"/>
      <c r="F20" s="150"/>
      <c r="G20" s="150"/>
      <c r="H20" s="150"/>
      <c r="I20" s="150"/>
      <c r="J20" s="150"/>
      <c r="K20" s="210"/>
      <c r="L20" s="212"/>
      <c r="M20" s="212"/>
      <c r="N20" s="212"/>
      <c r="O20" s="212"/>
      <c r="P20" s="212"/>
      <c r="Q20" s="212"/>
      <c r="R20" s="212"/>
      <c r="S20" s="211"/>
      <c r="T20" s="211"/>
      <c r="U20" s="150"/>
      <c r="V20" s="150"/>
      <c r="W20" s="150"/>
      <c r="X20" s="150"/>
      <c r="Y20" s="199"/>
    </row>
    <row r="21" spans="1:25" x14ac:dyDescent="0.25">
      <c r="A21" s="150"/>
      <c r="B21" s="150"/>
      <c r="C21" s="150"/>
      <c r="D21" s="150"/>
      <c r="E21" s="150"/>
      <c r="F21" s="150"/>
      <c r="G21" s="150"/>
      <c r="H21" s="150"/>
      <c r="I21" s="150"/>
      <c r="J21" s="150"/>
      <c r="K21" s="107"/>
      <c r="L21" s="107"/>
      <c r="M21" s="107"/>
      <c r="N21" s="107"/>
      <c r="O21" s="107"/>
      <c r="P21" s="107"/>
      <c r="Q21" s="107"/>
      <c r="R21" s="107"/>
      <c r="S21" s="107"/>
      <c r="T21" s="107"/>
      <c r="U21" s="150"/>
      <c r="V21" s="150"/>
      <c r="W21" s="150"/>
      <c r="X21" s="150"/>
      <c r="Y21" s="199"/>
    </row>
    <row r="22" spans="1:25" x14ac:dyDescent="0.25">
      <c r="A22" s="150"/>
      <c r="B22" s="150"/>
      <c r="C22" s="150"/>
      <c r="D22" s="150"/>
      <c r="E22" s="150"/>
      <c r="F22" s="150"/>
      <c r="G22" s="150"/>
      <c r="H22" s="150"/>
      <c r="I22" s="150"/>
      <c r="J22" s="150"/>
      <c r="U22" s="200"/>
      <c r="V22" s="150"/>
      <c r="W22" s="150"/>
      <c r="X22" s="150"/>
      <c r="Y22" s="199"/>
    </row>
    <row r="23" spans="1:25" x14ac:dyDescent="0.25">
      <c r="A23" s="150"/>
      <c r="B23" s="150"/>
      <c r="C23" s="150"/>
      <c r="D23" s="150"/>
      <c r="E23" s="150"/>
      <c r="F23" s="150"/>
      <c r="G23" s="150"/>
      <c r="H23" s="150"/>
      <c r="I23" s="150"/>
      <c r="J23" s="150"/>
      <c r="U23" s="150"/>
      <c r="V23" s="150"/>
      <c r="W23" s="150"/>
      <c r="X23" s="150"/>
      <c r="Y23" s="199"/>
    </row>
    <row r="24" spans="1:25" x14ac:dyDescent="0.25">
      <c r="A24" s="150"/>
      <c r="B24" s="150"/>
      <c r="C24" s="150"/>
      <c r="D24" s="150"/>
      <c r="E24" s="150"/>
      <c r="F24" s="150"/>
      <c r="G24" s="150"/>
      <c r="H24" s="150"/>
      <c r="I24" s="150"/>
      <c r="J24" s="150"/>
      <c r="U24" s="150"/>
      <c r="V24" s="150"/>
      <c r="W24" s="150"/>
      <c r="X24" s="150"/>
      <c r="Y24" s="199"/>
    </row>
    <row r="25" spans="1:25" ht="15" customHeight="1" x14ac:dyDescent="0.25">
      <c r="A25" s="150"/>
      <c r="B25" s="150"/>
      <c r="C25" s="150"/>
      <c r="D25" s="150"/>
      <c r="E25" s="150"/>
      <c r="F25" s="150"/>
      <c r="G25" s="150"/>
      <c r="H25" s="150"/>
      <c r="I25" s="150"/>
      <c r="J25" s="150"/>
      <c r="U25" s="201"/>
      <c r="V25" s="201"/>
      <c r="W25" s="201"/>
      <c r="X25" s="201"/>
      <c r="Y25" s="202"/>
    </row>
    <row r="26" spans="1:25" ht="18" thickBot="1" x14ac:dyDescent="0.35">
      <c r="A26" s="150"/>
      <c r="B26" s="150"/>
      <c r="C26" s="150"/>
      <c r="D26" s="150"/>
      <c r="E26" s="150"/>
      <c r="F26" s="150"/>
      <c r="G26" s="150"/>
      <c r="H26" s="150"/>
      <c r="I26" s="150"/>
      <c r="J26" s="150"/>
      <c r="U26" s="181" t="s">
        <v>1572</v>
      </c>
      <c r="V26" s="182"/>
      <c r="W26" s="182"/>
      <c r="X26" s="182"/>
      <c r="Y26" s="183"/>
    </row>
    <row r="27" spans="1:25" ht="15.75" thickTop="1" x14ac:dyDescent="0.25">
      <c r="A27" s="150"/>
      <c r="B27" s="150"/>
      <c r="C27" s="150"/>
      <c r="D27" s="150"/>
      <c r="E27" s="150"/>
      <c r="F27" s="150"/>
      <c r="G27" s="150"/>
      <c r="H27" s="150"/>
      <c r="I27" s="150"/>
      <c r="J27" s="150"/>
      <c r="U27" s="67" t="s">
        <v>1575</v>
      </c>
      <c r="V27" s="205"/>
      <c r="W27" s="206"/>
      <c r="X27" s="206"/>
      <c r="Y27" s="207"/>
    </row>
    <row r="28" spans="1:25" ht="15" customHeight="1" x14ac:dyDescent="0.25">
      <c r="A28" s="150"/>
      <c r="B28" s="150"/>
      <c r="C28" s="150"/>
      <c r="D28" s="150"/>
      <c r="E28" s="150"/>
      <c r="F28" s="150"/>
      <c r="G28" s="150"/>
      <c r="H28" s="150"/>
      <c r="I28" s="150"/>
      <c r="J28" s="150"/>
      <c r="U28" s="208" t="str">
        <f>IFERROR(VLOOKUP(V27,_xlfn.IFS(U27="Armour",Table_ArmourTraits,U27="Weapons",Table_WeaponTraits),2,0),"")</f>
        <v/>
      </c>
      <c r="V28" s="208"/>
      <c r="W28" s="208"/>
      <c r="X28" s="208"/>
      <c r="Y28" s="208"/>
    </row>
    <row r="29" spans="1:25" x14ac:dyDescent="0.25">
      <c r="A29" s="150"/>
      <c r="B29" s="150"/>
      <c r="C29" s="150"/>
      <c r="D29" s="150"/>
      <c r="E29" s="150"/>
      <c r="F29" s="150"/>
      <c r="G29" s="150"/>
      <c r="H29" s="150"/>
      <c r="I29" s="150"/>
      <c r="J29" s="150"/>
      <c r="U29" s="150"/>
      <c r="V29" s="150"/>
      <c r="W29" s="150"/>
      <c r="X29" s="150"/>
      <c r="Y29" s="150"/>
    </row>
    <row r="30" spans="1:25" x14ac:dyDescent="0.25">
      <c r="A30" s="150"/>
      <c r="B30" s="150"/>
      <c r="C30" s="150"/>
      <c r="D30" s="150"/>
      <c r="E30" s="150"/>
      <c r="F30" s="150"/>
      <c r="G30" s="150"/>
      <c r="H30" s="150"/>
      <c r="I30" s="150"/>
      <c r="J30" s="150"/>
      <c r="U30" s="150"/>
      <c r="V30" s="150"/>
      <c r="W30" s="150"/>
      <c r="X30" s="150"/>
      <c r="Y30" s="150"/>
    </row>
    <row r="31" spans="1:25" x14ac:dyDescent="0.25">
      <c r="A31" s="150"/>
      <c r="B31" s="150"/>
      <c r="C31" s="150"/>
      <c r="D31" s="150"/>
      <c r="E31" s="150"/>
      <c r="F31" s="150"/>
      <c r="G31" s="150"/>
      <c r="H31" s="150"/>
      <c r="I31" s="150"/>
      <c r="J31" s="150"/>
      <c r="U31" s="150"/>
      <c r="V31" s="150"/>
      <c r="W31" s="150"/>
      <c r="X31" s="150"/>
      <c r="Y31" s="150"/>
    </row>
    <row r="32" spans="1:25" x14ac:dyDescent="0.25">
      <c r="A32" s="150"/>
      <c r="B32" s="150"/>
      <c r="C32" s="150"/>
      <c r="D32" s="150"/>
      <c r="E32" s="150"/>
      <c r="F32" s="150"/>
      <c r="G32" s="150"/>
      <c r="H32" s="150"/>
      <c r="I32" s="150"/>
      <c r="J32" s="150"/>
      <c r="U32" s="150"/>
      <c r="V32" s="150"/>
      <c r="W32" s="150"/>
      <c r="X32" s="150"/>
      <c r="Y32" s="150"/>
    </row>
    <row r="33" spans="1:25" x14ac:dyDescent="0.25">
      <c r="A33" s="78"/>
      <c r="B33" s="78"/>
      <c r="C33" s="78"/>
      <c r="D33" s="78"/>
      <c r="E33" s="78"/>
      <c r="F33" s="78"/>
      <c r="G33" s="78"/>
      <c r="H33" s="78"/>
      <c r="I33" s="78"/>
      <c r="J33" s="78"/>
      <c r="U33" s="150"/>
      <c r="V33" s="150"/>
      <c r="W33" s="150"/>
      <c r="X33" s="150"/>
      <c r="Y33" s="150"/>
    </row>
    <row r="34" spans="1:25" x14ac:dyDescent="0.25">
      <c r="A34" s="78"/>
      <c r="B34" s="78"/>
      <c r="C34" s="78"/>
      <c r="D34" s="78"/>
      <c r="E34" s="78"/>
      <c r="F34" s="78"/>
      <c r="G34" s="78"/>
      <c r="H34" s="78"/>
      <c r="I34" s="78"/>
      <c r="J34" s="78"/>
      <c r="U34" s="150"/>
      <c r="V34" s="150"/>
      <c r="W34" s="150"/>
      <c r="X34" s="150"/>
      <c r="Y34" s="150"/>
    </row>
    <row r="35" spans="1:25" x14ac:dyDescent="0.25">
      <c r="A35" s="78"/>
      <c r="B35" s="78"/>
      <c r="C35" s="78"/>
      <c r="D35" s="78"/>
      <c r="E35" s="78"/>
      <c r="F35" s="78"/>
      <c r="G35" s="78"/>
      <c r="H35" s="78"/>
      <c r="I35" s="78"/>
      <c r="J35" s="78"/>
      <c r="U35" s="150"/>
      <c r="V35" s="150"/>
      <c r="W35" s="150"/>
      <c r="X35" s="150"/>
      <c r="Y35" s="150"/>
    </row>
    <row r="36" spans="1:25" x14ac:dyDescent="0.25">
      <c r="A36" s="78"/>
      <c r="B36" s="78"/>
      <c r="C36" s="78"/>
      <c r="D36" s="78"/>
      <c r="E36" s="78"/>
      <c r="F36" s="78"/>
      <c r="G36" s="78"/>
      <c r="H36" s="78"/>
      <c r="I36" s="78"/>
      <c r="J36" s="78"/>
      <c r="U36" s="150"/>
      <c r="V36" s="150"/>
      <c r="W36" s="150"/>
      <c r="X36" s="150"/>
      <c r="Y36" s="150"/>
    </row>
    <row r="37" spans="1:25" x14ac:dyDescent="0.25">
      <c r="A37" s="78"/>
      <c r="B37" s="78"/>
      <c r="C37" s="78"/>
      <c r="D37" s="78"/>
      <c r="E37" s="78"/>
      <c r="F37" s="78"/>
      <c r="G37" s="78"/>
      <c r="H37" s="78"/>
      <c r="I37" s="78"/>
      <c r="J37" s="78"/>
      <c r="U37" s="150"/>
      <c r="V37" s="150"/>
      <c r="W37" s="150"/>
      <c r="X37" s="150"/>
      <c r="Y37" s="150"/>
    </row>
    <row r="38" spans="1:25" x14ac:dyDescent="0.25">
      <c r="U38" s="150"/>
      <c r="V38" s="150"/>
      <c r="W38" s="150"/>
      <c r="X38" s="150"/>
      <c r="Y38" s="150"/>
    </row>
    <row r="39" spans="1:25" x14ac:dyDescent="0.25">
      <c r="U39" s="150"/>
      <c r="V39" s="150"/>
      <c r="W39" s="150"/>
      <c r="X39" s="150"/>
      <c r="Y39" s="150"/>
    </row>
    <row r="40" spans="1:25" x14ac:dyDescent="0.25">
      <c r="U40" s="150"/>
      <c r="V40" s="150"/>
      <c r="W40" s="150"/>
      <c r="X40" s="150"/>
      <c r="Y40" s="150"/>
    </row>
    <row r="41" spans="1:25" x14ac:dyDescent="0.25">
      <c r="U41" s="150"/>
      <c r="V41" s="150"/>
      <c r="W41" s="150"/>
      <c r="X41" s="150"/>
      <c r="Y41" s="150"/>
    </row>
    <row r="42" spans="1:25" x14ac:dyDescent="0.25">
      <c r="U42" s="129"/>
      <c r="V42" s="129"/>
      <c r="W42" s="129"/>
      <c r="X42" s="129"/>
      <c r="Y42" s="129"/>
    </row>
    <row r="43" spans="1:25" x14ac:dyDescent="0.25">
      <c r="U43" s="129"/>
      <c r="V43" s="129"/>
      <c r="W43" s="129"/>
      <c r="X43" s="129"/>
      <c r="Y43" s="129"/>
    </row>
    <row r="44" spans="1:25" x14ac:dyDescent="0.25">
      <c r="U44" s="129"/>
      <c r="V44" s="129"/>
      <c r="W44" s="129"/>
      <c r="X44" s="129"/>
      <c r="Y44" s="129"/>
    </row>
    <row r="45" spans="1:25" x14ac:dyDescent="0.25">
      <c r="U45" s="129"/>
      <c r="V45" s="129"/>
      <c r="W45" s="129"/>
      <c r="X45" s="129"/>
      <c r="Y45" s="129"/>
    </row>
    <row r="46" spans="1:25" x14ac:dyDescent="0.25">
      <c r="U46" s="129"/>
      <c r="V46" s="129"/>
      <c r="W46" s="129"/>
      <c r="X46" s="129"/>
      <c r="Y46" s="129"/>
    </row>
    <row r="47" spans="1:25" x14ac:dyDescent="0.25">
      <c r="U47" s="129"/>
      <c r="V47" s="129"/>
      <c r="W47" s="129"/>
      <c r="X47" s="129"/>
      <c r="Y47" s="129"/>
    </row>
    <row r="48" spans="1:25" x14ac:dyDescent="0.25">
      <c r="U48" s="129"/>
      <c r="V48" s="129"/>
      <c r="W48" s="129"/>
      <c r="X48" s="129"/>
      <c r="Y48" s="129"/>
    </row>
    <row r="49" spans="21:25" x14ac:dyDescent="0.25">
      <c r="U49" s="129"/>
      <c r="V49" s="129"/>
      <c r="W49" s="129"/>
      <c r="X49" s="129"/>
      <c r="Y49" s="129"/>
    </row>
    <row r="50" spans="21:25" x14ac:dyDescent="0.25">
      <c r="U50" s="129"/>
      <c r="V50" s="129"/>
      <c r="W50" s="129"/>
      <c r="X50" s="129"/>
      <c r="Y50" s="129"/>
    </row>
    <row r="51" spans="21:25" x14ac:dyDescent="0.25">
      <c r="U51" s="129"/>
      <c r="V51" s="129"/>
      <c r="W51" s="129"/>
      <c r="X51" s="129"/>
      <c r="Y51" s="129"/>
    </row>
    <row r="52" spans="21:25" x14ac:dyDescent="0.25">
      <c r="U52" s="129"/>
      <c r="V52" s="129"/>
      <c r="W52" s="129"/>
      <c r="X52" s="129"/>
      <c r="Y52" s="129"/>
    </row>
    <row r="53" spans="21:25" x14ac:dyDescent="0.25">
      <c r="U53" s="129"/>
      <c r="V53" s="129"/>
      <c r="W53" s="129"/>
      <c r="X53" s="129"/>
      <c r="Y53" s="129"/>
    </row>
    <row r="54" spans="21:25" x14ac:dyDescent="0.25">
      <c r="U54" s="129"/>
      <c r="V54" s="129"/>
      <c r="W54" s="129"/>
      <c r="X54" s="129"/>
      <c r="Y54" s="129"/>
    </row>
    <row r="55" spans="21:25" x14ac:dyDescent="0.25">
      <c r="U55" s="129"/>
      <c r="V55" s="129"/>
      <c r="W55" s="129"/>
      <c r="X55" s="129"/>
      <c r="Y55" s="129"/>
    </row>
    <row r="56" spans="21:25" x14ac:dyDescent="0.25">
      <c r="U56" s="129"/>
      <c r="V56" s="129"/>
      <c r="W56" s="129"/>
      <c r="X56" s="129"/>
      <c r="Y56" s="129"/>
    </row>
  </sheetData>
  <mergeCells count="38">
    <mergeCell ref="K17:T17"/>
    <mergeCell ref="K19:K20"/>
    <mergeCell ref="T19:T20"/>
    <mergeCell ref="L19:R20"/>
    <mergeCell ref="L18:R18"/>
    <mergeCell ref="S19:S20"/>
    <mergeCell ref="V27:Y27"/>
    <mergeCell ref="U28:Y41"/>
    <mergeCell ref="U2:Y2"/>
    <mergeCell ref="U3:Y3"/>
    <mergeCell ref="A2:E2"/>
    <mergeCell ref="B3:E3"/>
    <mergeCell ref="A4:E32"/>
    <mergeCell ref="F2:J2"/>
    <mergeCell ref="G3:J3"/>
    <mergeCell ref="F4:J32"/>
    <mergeCell ref="K2:T2"/>
    <mergeCell ref="L3:S3"/>
    <mergeCell ref="K4:K6"/>
    <mergeCell ref="L4:S6"/>
    <mergeCell ref="T4:T6"/>
    <mergeCell ref="U4:Y13"/>
    <mergeCell ref="U26:Y26"/>
    <mergeCell ref="Q10:T10"/>
    <mergeCell ref="Q11:T11"/>
    <mergeCell ref="U14:Y14"/>
    <mergeCell ref="K7:T7"/>
    <mergeCell ref="K12:T12"/>
    <mergeCell ref="L13:S13"/>
    <mergeCell ref="K14:K16"/>
    <mergeCell ref="L14:S16"/>
    <mergeCell ref="T14:T16"/>
    <mergeCell ref="U16:Y25"/>
    <mergeCell ref="U15:Y15"/>
    <mergeCell ref="M8:N8"/>
    <mergeCell ref="R8:S8"/>
    <mergeCell ref="M9:N9"/>
    <mergeCell ref="R9:S9"/>
  </mergeCells>
  <conditionalFormatting sqref="A2:E3 A4">
    <cfRule type="expression" dxfId="82" priority="49">
      <formula>Trauma&gt;Tier</formula>
    </cfRule>
    <cfRule type="expression" dxfId="81" priority="50">
      <formula>Trauma&gt;(Tier+1)*3/4</formula>
    </cfRule>
    <cfRule type="expression" dxfId="80" priority="51">
      <formula>Trauma&gt;(Tier+1)/2</formula>
    </cfRule>
  </conditionalFormatting>
  <conditionalFormatting sqref="F2:J3 F4">
    <cfRule type="expression" dxfId="79" priority="46">
      <formula>Trauma&gt;Tier</formula>
    </cfRule>
    <cfRule type="expression" dxfId="78" priority="47">
      <formula>Trauma&gt;(Tier+1)*3/4</formula>
    </cfRule>
    <cfRule type="expression" dxfId="77" priority="48">
      <formula>Trauma&gt;(Tier+1)/2</formula>
    </cfRule>
  </conditionalFormatting>
  <conditionalFormatting sqref="K2:T6">
    <cfRule type="expression" dxfId="76" priority="43">
      <formula>Trauma&gt;Tier</formula>
    </cfRule>
    <cfRule type="expression" dxfId="75" priority="44">
      <formula>Trauma&gt;(Tier+1)*3/4</formula>
    </cfRule>
    <cfRule type="expression" dxfId="74" priority="45">
      <formula>Trauma&gt;(Tier+1)/2</formula>
    </cfRule>
  </conditionalFormatting>
  <conditionalFormatting sqref="K7:T7 K10:T11">
    <cfRule type="expression" dxfId="73" priority="40">
      <formula>Trauma&gt;Tier</formula>
    </cfRule>
    <cfRule type="expression" dxfId="72" priority="41">
      <formula>Trauma&gt;(Tier+1)*3/4</formula>
    </cfRule>
    <cfRule type="expression" dxfId="71" priority="42">
      <formula>Trauma&gt;(Tier+1)/2</formula>
    </cfRule>
  </conditionalFormatting>
  <conditionalFormatting sqref="U14:Y14">
    <cfRule type="expression" dxfId="70" priority="34">
      <formula>Trauma&gt;Tier</formula>
    </cfRule>
    <cfRule type="expression" dxfId="69" priority="35">
      <formula>Trauma&gt;(Tier+1)*3/4</formula>
    </cfRule>
    <cfRule type="expression" dxfId="68" priority="36">
      <formula>Trauma&gt;(Tier+1)/2</formula>
    </cfRule>
  </conditionalFormatting>
  <conditionalFormatting sqref="U16">
    <cfRule type="expression" dxfId="67" priority="31">
      <formula>Trauma&gt;Tier</formula>
    </cfRule>
    <cfRule type="expression" dxfId="66" priority="32">
      <formula>Trauma&gt;(Tier+1)*3/4</formula>
    </cfRule>
    <cfRule type="expression" dxfId="65" priority="33">
      <formula>Trauma&gt;(Tier+1)/2</formula>
    </cfRule>
  </conditionalFormatting>
  <conditionalFormatting sqref="U4">
    <cfRule type="expression" dxfId="64" priority="25">
      <formula>Trauma&gt;Tier</formula>
    </cfRule>
    <cfRule type="expression" dxfId="63" priority="26">
      <formula>Trauma&gt;(Tier+1)*3/4</formula>
    </cfRule>
    <cfRule type="expression" dxfId="62" priority="27">
      <formula>Trauma&gt;(Tier+1)/2</formula>
    </cfRule>
  </conditionalFormatting>
  <conditionalFormatting sqref="U2:Y2">
    <cfRule type="expression" dxfId="61" priority="28">
      <formula>Trauma&gt;Tier</formula>
    </cfRule>
    <cfRule type="expression" dxfId="60" priority="29">
      <formula>Trauma&gt;(Tier+1)*3/4</formula>
    </cfRule>
    <cfRule type="expression" dxfId="59" priority="30">
      <formula>Trauma&gt;(Tier+1)/2</formula>
    </cfRule>
  </conditionalFormatting>
  <conditionalFormatting sqref="K12:T16">
    <cfRule type="expression" dxfId="58" priority="22">
      <formula>Trauma&gt;Tier</formula>
    </cfRule>
    <cfRule type="expression" dxfId="57" priority="23">
      <formula>Trauma&gt;(Tier+1)*3/4</formula>
    </cfRule>
    <cfRule type="expression" dxfId="56" priority="24">
      <formula>Trauma&gt;(Tier+1)/2</formula>
    </cfRule>
  </conditionalFormatting>
  <conditionalFormatting sqref="U26:Y27 U28">
    <cfRule type="expression" dxfId="55" priority="13">
      <formula>Trauma&gt;Tier</formula>
    </cfRule>
    <cfRule type="expression" dxfId="54" priority="14">
      <formula>Trauma&gt;(Tier+1)*3/4</formula>
    </cfRule>
    <cfRule type="expression" dxfId="53" priority="15">
      <formula>Trauma&gt;(Tier+1)/2</formula>
    </cfRule>
  </conditionalFormatting>
  <conditionalFormatting sqref="K17:T17 K21:T21 K18:L19 T18:T19">
    <cfRule type="expression" dxfId="52" priority="10">
      <formula>Trauma&gt;Tier</formula>
    </cfRule>
    <cfRule type="expression" dxfId="51" priority="11">
      <formula>Trauma&gt;(Tier+1)*3/4</formula>
    </cfRule>
    <cfRule type="expression" dxfId="50" priority="12">
      <formula>Trauma&gt;(Tier+1)/2</formula>
    </cfRule>
  </conditionalFormatting>
  <conditionalFormatting sqref="S18:S19">
    <cfRule type="expression" dxfId="49" priority="7">
      <formula>Trauma&gt;Tier</formula>
    </cfRule>
    <cfRule type="expression" dxfId="48" priority="8">
      <formula>Trauma&gt;(Tier+1)*3/4</formula>
    </cfRule>
    <cfRule type="expression" dxfId="47" priority="9">
      <formula>Trauma&gt;(Tier+1)/2</formula>
    </cfRule>
  </conditionalFormatting>
  <conditionalFormatting sqref="P8:R9 K8:M9 T8:T9">
    <cfRule type="expression" dxfId="46" priority="4">
      <formula>Trauma&gt;Tier</formula>
    </cfRule>
    <cfRule type="expression" dxfId="45" priority="5">
      <formula>Trauma&gt;(Tier+1)*3/4</formula>
    </cfRule>
    <cfRule type="expression" dxfId="44" priority="6">
      <formula>Trauma&gt;(Tier+1)/2</formula>
    </cfRule>
  </conditionalFormatting>
  <conditionalFormatting sqref="O8:O9">
    <cfRule type="expression" dxfId="43" priority="1">
      <formula>Trauma&gt;Tier</formula>
    </cfRule>
    <cfRule type="expression" dxfId="42" priority="2">
      <formula>Trauma&gt;(Tier+1)*3/4</formula>
    </cfRule>
    <cfRule type="expression" dxfId="41" priority="3">
      <formula>Trauma&gt;(Tier+1)/2</formula>
    </cfRule>
  </conditionalFormatting>
  <dataValidations count="15">
    <dataValidation type="list" allowBlank="1" showInputMessage="1" showErrorMessage="1" sqref="B3:E3" xr:uid="{0DD9A552-41F2-4F34-AE41-03987BFAB0D2}">
      <formula1>_xlfn.IFS(A3="Talent",Names_Talents,A3="Faith",Table_Faith)</formula1>
    </dataValidation>
    <dataValidation type="list" allowBlank="1" showInputMessage="1" showErrorMessage="1" sqref="A3" xr:uid="{0004459A-018F-40EE-965B-CF41DB7ABA3D}">
      <formula1>"Talent, Faith"</formula1>
    </dataValidation>
    <dataValidation type="list" allowBlank="1" showInputMessage="1" showErrorMessage="1" sqref="G3:J3" xr:uid="{6D027733-3869-47B5-94BD-7D8CF81DED28}">
      <formula1>INDIRECT($F$3)</formula1>
    </dataValidation>
    <dataValidation type="list" allowBlank="1" showInputMessage="1" showErrorMessage="1" sqref="F3" xr:uid="{399D156B-2DED-4AF9-B687-67812E38A168}">
      <formula1>Names_Discipline</formula1>
    </dataValidation>
    <dataValidation type="list" allowBlank="1" showInputMessage="1" showErrorMessage="1" sqref="K4:K6" xr:uid="{88EF1A19-EDFB-44AF-B3AF-A9369C1CF9E8}">
      <formula1>Names_Equipment</formula1>
    </dataValidation>
    <dataValidation type="list" errorStyle="information" allowBlank="1" showErrorMessage="1" sqref="P9" xr:uid="{5E5A8FFC-5458-4DFD-905C-7442D4E4372C}">
      <formula1>Names_Shields</formula1>
    </dataValidation>
    <dataValidation type="list" allowBlank="1" showInputMessage="1" showErrorMessage="1" sqref="K10" xr:uid="{B5009D5E-82AA-4E4D-985B-A0678478BCB6}">
      <formula1>"Ranged Weapon, Melee Weapon, Grenade"</formula1>
    </dataValidation>
    <dataValidation type="list" errorStyle="information" allowBlank="1" showErrorMessage="1" sqref="K9" xr:uid="{F1DBE500-3810-42D9-B0A3-F952114E8720}">
      <formula1>Armour_Names</formula1>
    </dataValidation>
    <dataValidation type="list" allowBlank="1" showInputMessage="1" showErrorMessage="1" sqref="U3:Y3" xr:uid="{12DE110D-BA96-4C78-8601-3D5D5411BA7F}">
      <formula1>Names_Species</formula1>
    </dataValidation>
    <dataValidation type="list" allowBlank="1" showInputMessage="1" showErrorMessage="1" sqref="U15:Y15" xr:uid="{BE7DA02B-E760-4CAA-BBF9-9DB4FC4BC046}">
      <formula1>Names_Archetypes</formula1>
    </dataValidation>
    <dataValidation type="list" allowBlank="1" showInputMessage="1" showErrorMessage="1" sqref="K14:K16" xr:uid="{6C191704-0E6B-456B-8964-9B53CF0A826C}">
      <formula1>Names_Augmetics</formula1>
    </dataValidation>
    <dataValidation type="list" allowBlank="1" showInputMessage="1" showErrorMessage="1" sqref="U27" xr:uid="{2EA580AC-C9A3-42B0-BF52-1B07B062A97D}">
      <formula1>"Armour, Weapons"</formula1>
    </dataValidation>
    <dataValidation type="list" allowBlank="1" showInputMessage="1" showErrorMessage="1" sqref="V27:Y27" xr:uid="{DC544B9B-59EB-410A-ABF8-B27D3F079EF7}">
      <formula1>_xlfn.IFS(U27="Weapons",Names_WeaponTraits,U27="Armour",Names_ArmourTraits)</formula1>
    </dataValidation>
    <dataValidation type="list" allowBlank="1" showInputMessage="1" showErrorMessage="1" sqref="K19 K21" xr:uid="{4B5C8C47-37BB-448C-A1E7-C4CD1FC2FD1F}">
      <formula1>Names_WeaponUpgrades</formula1>
    </dataValidation>
    <dataValidation type="list" allowBlank="1" showInputMessage="1" showErrorMessage="1" sqref="K11" xr:uid="{6927780B-14D7-478F-85FE-DA9593E88B5B}">
      <formula1>_xlfn.IFS(K10="Ranged Weapon",Names_RangedWeapon,K10="Melee Weapon",Names_MeleeWeapon,K10="Grenade",Names_Grenade)</formula1>
    </dataValidation>
  </dataValidations>
  <pageMargins left="0.7" right="0.7" top="0.75" bottom="0.75" header="0.3" footer="0.3"/>
  <pageSetup paperSize="9" scale="33"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D37F-0B57-4ABD-84F2-8DED1398FB26}">
  <sheetPr codeName="Sheet4"/>
  <dimension ref="A1:Z116"/>
  <sheetViews>
    <sheetView tabSelected="1" zoomScaleNormal="100" workbookViewId="0">
      <selection activeCell="F5" sqref="F5:P6"/>
    </sheetView>
  </sheetViews>
  <sheetFormatPr defaultRowHeight="15" x14ac:dyDescent="0.25"/>
  <cols>
    <col min="1" max="1" width="14.140625" bestFit="1" customWidth="1"/>
    <col min="2" max="2" width="10.28515625" customWidth="1"/>
    <col min="3" max="3" width="13" customWidth="1"/>
    <col min="5" max="5" width="15.5703125" bestFit="1" customWidth="1"/>
    <col min="6" max="6" width="16.5703125" bestFit="1" customWidth="1"/>
    <col min="7" max="7" width="11.7109375" customWidth="1"/>
    <col min="8" max="8" width="15.5703125" bestFit="1" customWidth="1"/>
    <col min="9" max="9" width="17.140625" customWidth="1"/>
    <col min="10" max="11" width="12.42578125" bestFit="1" customWidth="1"/>
    <col min="12" max="12" width="13.42578125" customWidth="1"/>
    <col min="13" max="13" width="17.140625" customWidth="1"/>
    <col min="14" max="14" width="12.42578125" customWidth="1"/>
    <col min="15" max="15" width="10.28515625" customWidth="1"/>
    <col min="16" max="16" width="12.140625" bestFit="1" customWidth="1"/>
    <col min="17" max="17" width="11.5703125" bestFit="1" customWidth="1"/>
    <col min="18" max="18" width="23.28515625" customWidth="1"/>
    <col min="19" max="19" width="12.42578125" bestFit="1" customWidth="1"/>
    <col min="20" max="20" width="7.5703125" bestFit="1" customWidth="1"/>
  </cols>
  <sheetData>
    <row r="1" spans="1:26" ht="18" thickBot="1" x14ac:dyDescent="0.35">
      <c r="A1" s="2" t="s">
        <v>6</v>
      </c>
      <c r="B1" s="203"/>
      <c r="C1" s="203"/>
      <c r="D1" s="203"/>
      <c r="E1" s="78" t="s">
        <v>27</v>
      </c>
      <c r="F1" s="215"/>
      <c r="G1" s="216"/>
      <c r="H1" s="81" t="s">
        <v>28</v>
      </c>
      <c r="I1" s="181" t="s">
        <v>8</v>
      </c>
      <c r="J1" s="182"/>
      <c r="K1" s="182"/>
      <c r="L1" s="182"/>
      <c r="M1" s="182"/>
      <c r="N1" s="182"/>
      <c r="O1" s="182"/>
      <c r="P1" s="183"/>
      <c r="Q1" s="213" t="s">
        <v>29</v>
      </c>
      <c r="R1" s="214"/>
      <c r="S1" s="267" t="s">
        <v>1600</v>
      </c>
      <c r="T1" s="269">
        <v>3</v>
      </c>
      <c r="U1" s="78"/>
      <c r="V1" s="78"/>
      <c r="W1" s="78"/>
      <c r="X1" s="78"/>
      <c r="Y1" s="78"/>
      <c r="Z1" s="78"/>
    </row>
    <row r="2" spans="1:26" ht="15.75" customHeight="1" thickTop="1" x14ac:dyDescent="0.25">
      <c r="A2" s="2" t="s">
        <v>30</v>
      </c>
      <c r="B2" s="72"/>
      <c r="C2" s="2" t="s">
        <v>31</v>
      </c>
      <c r="D2" s="72"/>
      <c r="E2" s="78" t="s">
        <v>32</v>
      </c>
      <c r="F2" s="215"/>
      <c r="G2" s="216"/>
      <c r="H2" s="68" t="e">
        <f>VLOOKUP(Archetype,Table_Archetype,7,0)</f>
        <v>#N/A</v>
      </c>
      <c r="I2" s="217" t="str">
        <f>IFERROR(VLOOKUP(Archetype, Table_Archetype, 3, 0), "None")</f>
        <v>None</v>
      </c>
      <c r="J2" s="218"/>
      <c r="K2" s="218"/>
      <c r="L2" s="218"/>
      <c r="M2" s="218"/>
      <c r="N2" s="218"/>
      <c r="O2" s="218"/>
      <c r="P2" s="219"/>
      <c r="Q2" s="232" t="str">
        <f>IFERROR(VLOOKUP(Character!F3, Table_Archetype, 9, 0), "None")</f>
        <v>None</v>
      </c>
      <c r="R2" s="235" t="str">
        <f>IFERROR(VLOOKUP(Character!F3, Table_Archetype, 11, 0), "None")</f>
        <v>None</v>
      </c>
      <c r="S2" s="268"/>
      <c r="T2" s="270"/>
      <c r="U2" s="78"/>
      <c r="V2" s="78"/>
      <c r="W2" s="78"/>
      <c r="X2" s="78"/>
      <c r="Y2" s="78"/>
      <c r="Z2" s="78"/>
    </row>
    <row r="3" spans="1:26" ht="15" customHeight="1" x14ac:dyDescent="0.25">
      <c r="A3" s="2" t="s">
        <v>33</v>
      </c>
      <c r="B3" s="5">
        <f>IF(IF(_xlfn.CEILING.MATH((D2-Tier*100)/40)&gt;3,3,_xlfn.CEILING.MATH((D2-Tier*100)/40))&gt;0,IF(_xlfn.CEILING.MATH((D2-Tier*100)/40)&gt;3,3,_xlfn.CEILING.MATH((D2-Tier*100)/40)),1)</f>
        <v>1</v>
      </c>
      <c r="C3" s="2" t="s">
        <v>34</v>
      </c>
      <c r="D3" s="5">
        <f>Database!B17</f>
        <v>0</v>
      </c>
      <c r="E3" s="78" t="s">
        <v>35</v>
      </c>
      <c r="F3" s="239"/>
      <c r="G3" s="240"/>
      <c r="H3" s="4"/>
      <c r="I3" s="220"/>
      <c r="J3" s="221"/>
      <c r="K3" s="221"/>
      <c r="L3" s="221"/>
      <c r="M3" s="221"/>
      <c r="N3" s="221"/>
      <c r="O3" s="221"/>
      <c r="P3" s="222"/>
      <c r="Q3" s="233"/>
      <c r="R3" s="236"/>
      <c r="S3" s="268" t="s">
        <v>1601</v>
      </c>
      <c r="T3" s="270">
        <v>2</v>
      </c>
      <c r="U3" s="78"/>
      <c r="V3" s="78"/>
      <c r="W3" s="78"/>
      <c r="X3" s="78"/>
      <c r="Y3" s="78"/>
      <c r="Z3" s="78"/>
    </row>
    <row r="4" spans="1:26" ht="15" customHeight="1" thickBot="1" x14ac:dyDescent="0.3">
      <c r="A4" s="2" t="s">
        <v>36</v>
      </c>
      <c r="B4" s="241"/>
      <c r="C4" s="241"/>
      <c r="D4" s="241"/>
      <c r="E4" s="78" t="s">
        <v>37</v>
      </c>
      <c r="F4" s="229" t="str">
        <f>IFERROR(VLOOKUP(F2, Table_Species, 4, 0),"None")</f>
        <v>None</v>
      </c>
      <c r="G4" s="230"/>
      <c r="H4" s="230"/>
      <c r="I4" s="230"/>
      <c r="J4" s="230"/>
      <c r="K4" s="230"/>
      <c r="L4" s="230"/>
      <c r="M4" s="230"/>
      <c r="N4" s="230"/>
      <c r="O4" s="230"/>
      <c r="P4" s="231"/>
      <c r="Q4" s="233"/>
      <c r="R4" s="236"/>
      <c r="S4" s="271"/>
      <c r="T4" s="272"/>
      <c r="U4" s="78"/>
      <c r="V4" s="78"/>
      <c r="W4" s="78"/>
      <c r="X4" s="78"/>
      <c r="Y4" s="78"/>
      <c r="Z4" s="78"/>
    </row>
    <row r="5" spans="1:26" ht="28.5" customHeight="1" thickBot="1" x14ac:dyDescent="0.95">
      <c r="A5" s="181" t="s">
        <v>38</v>
      </c>
      <c r="B5" s="182"/>
      <c r="C5" s="182"/>
      <c r="D5" s="183"/>
      <c r="E5" s="114" t="s">
        <v>26</v>
      </c>
      <c r="F5" s="223" t="str">
        <f>IFERROR(VLOOKUP(Archetype, Table_Archetype, 5, 0), "None")</f>
        <v>None</v>
      </c>
      <c r="G5" s="224"/>
      <c r="H5" s="224"/>
      <c r="I5" s="224"/>
      <c r="J5" s="224"/>
      <c r="K5" s="224"/>
      <c r="L5" s="224"/>
      <c r="M5" s="224"/>
      <c r="N5" s="224"/>
      <c r="O5" s="224"/>
      <c r="P5" s="225"/>
      <c r="Q5" s="234"/>
      <c r="R5" s="237"/>
      <c r="S5" s="144"/>
      <c r="U5" s="78"/>
      <c r="V5" s="78"/>
      <c r="W5" s="78"/>
      <c r="X5" s="78"/>
      <c r="Y5" s="78"/>
      <c r="Z5" s="78"/>
    </row>
    <row r="6" spans="1:26" ht="15.75" thickTop="1" x14ac:dyDescent="0.25">
      <c r="A6" s="19" t="s">
        <v>39</v>
      </c>
      <c r="B6" s="12" t="s">
        <v>12</v>
      </c>
      <c r="C6" s="80" t="s">
        <v>40</v>
      </c>
      <c r="D6" s="21" t="s">
        <v>41</v>
      </c>
      <c r="E6" s="78"/>
      <c r="F6" s="226"/>
      <c r="G6" s="227"/>
      <c r="H6" s="227"/>
      <c r="I6" s="227"/>
      <c r="J6" s="227"/>
      <c r="K6" s="227"/>
      <c r="L6" s="227"/>
      <c r="M6" s="227"/>
      <c r="N6" s="227"/>
      <c r="O6" s="227"/>
      <c r="P6" s="228"/>
      <c r="Q6" s="238"/>
      <c r="R6" s="238"/>
      <c r="S6" s="238"/>
      <c r="U6" s="78"/>
      <c r="V6" s="78"/>
      <c r="W6" s="78"/>
      <c r="X6" s="78"/>
      <c r="Y6" s="78"/>
      <c r="Z6" s="78"/>
    </row>
    <row r="7" spans="1:26" ht="18" thickBot="1" x14ac:dyDescent="0.35">
      <c r="A7" s="15" t="s">
        <v>42</v>
      </c>
      <c r="B7" s="16"/>
      <c r="C7" s="22" t="e">
        <f>B7 + INDEX(Table_Species,MATCH(Species,Names_Species,0),MATCH(Character!A7,Table_Species_X,0))+IFERROR(VLOOKUP(E29,Table_Armour,6,0),0)</f>
        <v>#N/A</v>
      </c>
      <c r="D7" s="14"/>
      <c r="E7" s="181" t="s">
        <v>43</v>
      </c>
      <c r="F7" s="182"/>
      <c r="G7" s="182"/>
      <c r="H7" s="182"/>
      <c r="I7" s="183"/>
      <c r="J7" s="181" t="s">
        <v>44</v>
      </c>
      <c r="K7" s="182"/>
      <c r="L7" s="182"/>
      <c r="M7" s="182"/>
      <c r="N7" s="182"/>
      <c r="O7" s="182"/>
      <c r="P7" s="183"/>
      <c r="Q7" s="181" t="s">
        <v>45</v>
      </c>
      <c r="R7" s="182"/>
      <c r="S7" s="183"/>
      <c r="U7" s="78"/>
      <c r="V7" s="78"/>
      <c r="W7" s="78"/>
      <c r="X7" s="78"/>
      <c r="Y7" s="78"/>
      <c r="Z7" s="78"/>
    </row>
    <row r="8" spans="1:26" ht="15.75" thickTop="1" x14ac:dyDescent="0.25">
      <c r="A8" s="15" t="s">
        <v>46</v>
      </c>
      <c r="B8" s="16"/>
      <c r="C8" s="22" t="e">
        <f>B8 + INDEX(Table_Species,MATCH(Species,Names_Species,0),MATCH(Character!A8,Table_Species_X,0))</f>
        <v>#N/A</v>
      </c>
      <c r="D8" s="14"/>
      <c r="E8" s="76" t="s">
        <v>47</v>
      </c>
      <c r="F8" s="77" t="s">
        <v>12</v>
      </c>
      <c r="G8" s="26" t="s">
        <v>48</v>
      </c>
      <c r="H8" s="77" t="s">
        <v>49</v>
      </c>
      <c r="I8" s="14" t="s">
        <v>50</v>
      </c>
      <c r="J8" s="19" t="s">
        <v>51</v>
      </c>
      <c r="K8" s="12" t="s">
        <v>52</v>
      </c>
      <c r="L8" s="12" t="s">
        <v>53</v>
      </c>
      <c r="M8" s="12" t="s">
        <v>54</v>
      </c>
      <c r="N8" s="12" t="s">
        <v>23</v>
      </c>
      <c r="O8" s="12" t="s">
        <v>55</v>
      </c>
      <c r="P8" s="13" t="s">
        <v>56</v>
      </c>
      <c r="Q8" s="44" t="s">
        <v>6</v>
      </c>
      <c r="R8" s="45" t="s">
        <v>57</v>
      </c>
      <c r="S8" s="44" t="s">
        <v>56</v>
      </c>
      <c r="U8" s="78"/>
      <c r="V8" s="1"/>
      <c r="W8" s="1"/>
      <c r="X8" s="1"/>
      <c r="Y8" s="1"/>
      <c r="Z8" s="1"/>
    </row>
    <row r="9" spans="1:26" x14ac:dyDescent="0.25">
      <c r="A9" s="15" t="s">
        <v>58</v>
      </c>
      <c r="B9" s="16"/>
      <c r="C9" s="22" t="e">
        <f>B9 + INDEX(Table_Species,MATCH(Species,Names_Species,0),MATCH(Character!A9,Table_Species_X,0))</f>
        <v>#N/A</v>
      </c>
      <c r="D9" s="14"/>
      <c r="E9" s="46" t="s">
        <v>59</v>
      </c>
      <c r="F9" s="47"/>
      <c r="G9" s="48" t="e">
        <f>INDEX(Table_Species,MATCH(Species,Names_Species,0),MATCH(Character!E9,Table_Species_X,0))</f>
        <v>#N/A</v>
      </c>
      <c r="H9" s="49" t="s">
        <v>42</v>
      </c>
      <c r="I9" s="50" t="e">
        <f t="shared" ref="I9:I26" si="0">F9+G9+VLOOKUP(H9, Table_Attributes, 3, 0)</f>
        <v>#N/A</v>
      </c>
      <c r="J9" s="51"/>
      <c r="K9" s="52" t="str">
        <f t="shared" ref="K9:K23" si="1">IFERROR(VLOOKUP($J9, Table_Powers, 2, 0), "")</f>
        <v/>
      </c>
      <c r="L9" s="52" t="str">
        <f t="shared" ref="L9:L23" si="2">IFERROR(VLOOKUP($J9, Table_Powers, 3, 0), "")</f>
        <v/>
      </c>
      <c r="M9" s="52" t="str">
        <f t="shared" ref="M9:M23" si="3">IFERROR(VLOOKUP($J9, Table_Powers, 4, 0), "")</f>
        <v/>
      </c>
      <c r="N9" s="52" t="str">
        <f t="shared" ref="N9:N23" si="4">IFERROR(VLOOKUP($J9, Table_Powers, 5, 0), "")</f>
        <v/>
      </c>
      <c r="O9" s="52" t="str">
        <f t="shared" ref="O9:O23" si="5">IFERROR(VLOOKUP($J9, Table_Powers, 6, 0), "")</f>
        <v/>
      </c>
      <c r="P9" s="53" t="str">
        <f t="shared" ref="P9:P26" si="6">IFERROR(VLOOKUP($J9, Table_Powers, 9, 0), "")</f>
        <v/>
      </c>
      <c r="Q9" s="39"/>
      <c r="R9" s="40" t="str">
        <f t="shared" ref="R9:R26" si="7">IFERROR(VLOOKUP($Q9, Table_Talents, 3, 0), "")</f>
        <v/>
      </c>
      <c r="S9" s="41" t="str">
        <f t="shared" ref="S9:S26" si="8">IFERROR(VLOOKUP($Q9, Table_Talents, 2, 0), "")</f>
        <v/>
      </c>
      <c r="U9" s="78"/>
      <c r="V9" s="78"/>
      <c r="W9" s="78"/>
      <c r="X9" s="78"/>
      <c r="Y9" s="78"/>
      <c r="Z9" s="78"/>
    </row>
    <row r="10" spans="1:26" x14ac:dyDescent="0.25">
      <c r="A10" s="15" t="s">
        <v>60</v>
      </c>
      <c r="B10" s="16"/>
      <c r="C10" s="22" t="e">
        <f>B10 + INDEX(Table_Species,MATCH(Species,Names_Species,0),MATCH(Character!A10,Table_Species_X,0))</f>
        <v>#N/A</v>
      </c>
      <c r="D10" s="14"/>
      <c r="E10" s="15" t="s">
        <v>61</v>
      </c>
      <c r="F10" s="16"/>
      <c r="G10" s="42" t="e">
        <f>INDEX(Table_Species,MATCH(Species,Names_Species,0),MATCH(Character!E10,Table_Species_X,0))</f>
        <v>#N/A</v>
      </c>
      <c r="H10" s="77" t="s">
        <v>60</v>
      </c>
      <c r="I10" s="50" t="e">
        <f t="shared" si="0"/>
        <v>#N/A</v>
      </c>
      <c r="J10" s="31"/>
      <c r="K10" s="27" t="str">
        <f t="shared" si="1"/>
        <v/>
      </c>
      <c r="L10" s="27" t="str">
        <f t="shared" si="2"/>
        <v/>
      </c>
      <c r="M10" s="27" t="str">
        <f t="shared" si="3"/>
        <v/>
      </c>
      <c r="N10" s="27" t="str">
        <f t="shared" si="4"/>
        <v/>
      </c>
      <c r="O10" s="27" t="str">
        <f t="shared" si="5"/>
        <v/>
      </c>
      <c r="P10" s="28" t="str">
        <f t="shared" si="6"/>
        <v/>
      </c>
      <c r="Q10" s="37"/>
      <c r="R10" s="26" t="str">
        <f t="shared" si="7"/>
        <v/>
      </c>
      <c r="S10" s="34" t="str">
        <f t="shared" si="8"/>
        <v/>
      </c>
      <c r="U10" s="78"/>
      <c r="V10" s="78"/>
      <c r="W10" s="78"/>
      <c r="X10" s="78"/>
      <c r="Y10" s="78"/>
      <c r="Z10" s="78"/>
    </row>
    <row r="11" spans="1:26" x14ac:dyDescent="0.25">
      <c r="A11" s="15" t="s">
        <v>62</v>
      </c>
      <c r="B11" s="16"/>
      <c r="C11" s="22" t="e">
        <f>B11 + INDEX(Table_Species,MATCH(Species,Names_Species,0),MATCH(Character!A11,Table_Species_X,0))</f>
        <v>#N/A</v>
      </c>
      <c r="D11" s="14"/>
      <c r="E11" s="15" t="s">
        <v>63</v>
      </c>
      <c r="F11" s="16"/>
      <c r="G11" s="42" t="e">
        <f>INDEX(Table_Species,MATCH(Species,Names_Species,0),MATCH(Character!E11,Table_Species_X,0))</f>
        <v>#N/A</v>
      </c>
      <c r="H11" s="77" t="s">
        <v>46</v>
      </c>
      <c r="I11" s="50" t="e">
        <f t="shared" si="0"/>
        <v>#N/A</v>
      </c>
      <c r="J11" s="31"/>
      <c r="K11" s="27" t="str">
        <f t="shared" si="1"/>
        <v/>
      </c>
      <c r="L11" s="27" t="str">
        <f t="shared" si="2"/>
        <v/>
      </c>
      <c r="M11" s="27" t="str">
        <f t="shared" si="3"/>
        <v/>
      </c>
      <c r="N11" s="27" t="str">
        <f t="shared" si="4"/>
        <v/>
      </c>
      <c r="O11" s="27" t="str">
        <f t="shared" si="5"/>
        <v/>
      </c>
      <c r="P11" s="28" t="str">
        <f t="shared" si="6"/>
        <v/>
      </c>
      <c r="Q11" s="37"/>
      <c r="R11" s="26" t="str">
        <f t="shared" si="7"/>
        <v/>
      </c>
      <c r="S11" s="34" t="str">
        <f t="shared" si="8"/>
        <v/>
      </c>
      <c r="U11" s="78"/>
      <c r="V11" s="78"/>
      <c r="W11" s="78"/>
      <c r="X11" s="78"/>
      <c r="Y11" s="78"/>
      <c r="Z11" s="78"/>
    </row>
    <row r="12" spans="1:26" x14ac:dyDescent="0.25">
      <c r="A12" s="15" t="s">
        <v>64</v>
      </c>
      <c r="B12" s="16"/>
      <c r="C12" s="22" t="e">
        <f>B12 + INDEX(Table_Species,MATCH(Species,Names_Species,0),MATCH(Character!A12,Table_Species_X,0))</f>
        <v>#N/A</v>
      </c>
      <c r="D12" s="14"/>
      <c r="E12" s="15" t="s">
        <v>65</v>
      </c>
      <c r="F12" s="16"/>
      <c r="G12" s="42" t="e">
        <f>INDEX(Table_Species,MATCH(Species,Names_Species,0),MATCH(Character!E12,Table_Species_X,0))</f>
        <v>#N/A</v>
      </c>
      <c r="H12" s="77" t="s">
        <v>64</v>
      </c>
      <c r="I12" s="50" t="e">
        <f t="shared" si="0"/>
        <v>#N/A</v>
      </c>
      <c r="J12" s="31"/>
      <c r="K12" s="27" t="str">
        <f t="shared" si="1"/>
        <v/>
      </c>
      <c r="L12" s="27" t="str">
        <f t="shared" si="2"/>
        <v/>
      </c>
      <c r="M12" s="27" t="str">
        <f t="shared" si="3"/>
        <v/>
      </c>
      <c r="N12" s="27" t="str">
        <f t="shared" si="4"/>
        <v/>
      </c>
      <c r="O12" s="27" t="str">
        <f t="shared" si="5"/>
        <v/>
      </c>
      <c r="P12" s="28" t="str">
        <f t="shared" si="6"/>
        <v/>
      </c>
      <c r="Q12" s="37"/>
      <c r="R12" s="26" t="str">
        <f t="shared" si="7"/>
        <v/>
      </c>
      <c r="S12" s="34" t="str">
        <f t="shared" si="8"/>
        <v/>
      </c>
      <c r="U12" s="78"/>
      <c r="V12" s="78"/>
      <c r="W12" s="78"/>
      <c r="X12" s="78"/>
      <c r="Y12" s="78"/>
      <c r="Z12" s="78"/>
    </row>
    <row r="13" spans="1:26" x14ac:dyDescent="0.25">
      <c r="A13" s="17" t="s">
        <v>66</v>
      </c>
      <c r="B13" s="18"/>
      <c r="C13" s="23" t="e">
        <f>B13 + INDEX(Table_Species,MATCH(Species,Names_Species,0),MATCH(Character!A13,Table_Species_X,0))</f>
        <v>#N/A</v>
      </c>
      <c r="D13" s="75"/>
      <c r="E13" s="15" t="s">
        <v>67</v>
      </c>
      <c r="F13" s="16"/>
      <c r="G13" s="42" t="e">
        <f>INDEX(Table_Species,MATCH(Species,Names_Species,0),MATCH(Character!E13,Table_Species_X,0))</f>
        <v>#N/A</v>
      </c>
      <c r="H13" s="77" t="s">
        <v>64</v>
      </c>
      <c r="I13" s="50" t="e">
        <f t="shared" si="0"/>
        <v>#N/A</v>
      </c>
      <c r="J13" s="31"/>
      <c r="K13" s="27" t="str">
        <f t="shared" si="1"/>
        <v/>
      </c>
      <c r="L13" s="27" t="str">
        <f t="shared" si="2"/>
        <v/>
      </c>
      <c r="M13" s="27" t="str">
        <f t="shared" si="3"/>
        <v/>
      </c>
      <c r="N13" s="27" t="str">
        <f t="shared" si="4"/>
        <v/>
      </c>
      <c r="O13" s="27" t="str">
        <f t="shared" si="5"/>
        <v/>
      </c>
      <c r="P13" s="28" t="str">
        <f t="shared" si="6"/>
        <v/>
      </c>
      <c r="Q13" s="37"/>
      <c r="R13" s="26" t="str">
        <f t="shared" si="7"/>
        <v/>
      </c>
      <c r="S13" s="34" t="str">
        <f t="shared" si="8"/>
        <v/>
      </c>
      <c r="U13" s="78"/>
      <c r="V13" s="78"/>
      <c r="W13" s="78"/>
      <c r="X13" s="78"/>
      <c r="Y13" s="78"/>
      <c r="Z13" s="78"/>
    </row>
    <row r="14" spans="1:26" x14ac:dyDescent="0.25">
      <c r="A14" s="78"/>
      <c r="B14" s="78"/>
      <c r="C14" s="78"/>
      <c r="D14" s="81"/>
      <c r="E14" s="15" t="s">
        <v>68</v>
      </c>
      <c r="F14" s="16"/>
      <c r="G14" s="42" t="e">
        <f>INDEX(Table_Species,MATCH(Species,Names_Species,0),MATCH(Character!E14,Table_Species_X,0))</f>
        <v>#N/A</v>
      </c>
      <c r="H14" s="77" t="s">
        <v>64</v>
      </c>
      <c r="I14" s="50" t="e">
        <f t="shared" si="0"/>
        <v>#N/A</v>
      </c>
      <c r="J14" s="31"/>
      <c r="K14" s="27" t="str">
        <f t="shared" si="1"/>
        <v/>
      </c>
      <c r="L14" s="27" t="str">
        <f t="shared" si="2"/>
        <v/>
      </c>
      <c r="M14" s="27" t="str">
        <f t="shared" si="3"/>
        <v/>
      </c>
      <c r="N14" s="27" t="str">
        <f t="shared" si="4"/>
        <v/>
      </c>
      <c r="O14" s="27" t="str">
        <f t="shared" si="5"/>
        <v/>
      </c>
      <c r="P14" s="28" t="str">
        <f t="shared" si="6"/>
        <v/>
      </c>
      <c r="Q14" s="37"/>
      <c r="R14" s="26" t="str">
        <f t="shared" si="7"/>
        <v/>
      </c>
      <c r="S14" s="34" t="str">
        <f t="shared" si="8"/>
        <v/>
      </c>
      <c r="U14" s="78"/>
      <c r="V14" s="78"/>
      <c r="W14" s="78"/>
      <c r="X14" s="78"/>
      <c r="Y14" s="78"/>
      <c r="Z14" s="78"/>
    </row>
    <row r="15" spans="1:26" ht="18" thickBot="1" x14ac:dyDescent="0.35">
      <c r="A15" s="181" t="s">
        <v>69</v>
      </c>
      <c r="B15" s="182"/>
      <c r="C15" s="182"/>
      <c r="D15" s="183"/>
      <c r="E15" s="15" t="s">
        <v>70</v>
      </c>
      <c r="F15" s="16"/>
      <c r="G15" s="42" t="e">
        <f>INDEX(Table_Species,MATCH(Species,Names_Species,0),MATCH(Character!E15,Table_Species_X,0))</f>
        <v>#N/A</v>
      </c>
      <c r="H15" s="77" t="s">
        <v>62</v>
      </c>
      <c r="I15" s="50" t="e">
        <f t="shared" si="0"/>
        <v>#N/A</v>
      </c>
      <c r="J15" s="31"/>
      <c r="K15" s="27" t="str">
        <f t="shared" si="1"/>
        <v/>
      </c>
      <c r="L15" s="27" t="str">
        <f t="shared" si="2"/>
        <v/>
      </c>
      <c r="M15" s="27" t="str">
        <f t="shared" si="3"/>
        <v/>
      </c>
      <c r="N15" s="27" t="str">
        <f t="shared" si="4"/>
        <v/>
      </c>
      <c r="O15" s="27" t="str">
        <f t="shared" si="5"/>
        <v/>
      </c>
      <c r="P15" s="28" t="str">
        <f t="shared" si="6"/>
        <v/>
      </c>
      <c r="Q15" s="37"/>
      <c r="R15" s="26" t="str">
        <f t="shared" si="7"/>
        <v/>
      </c>
      <c r="S15" s="34" t="str">
        <f t="shared" si="8"/>
        <v/>
      </c>
      <c r="U15" s="78"/>
      <c r="V15" s="78"/>
      <c r="W15" s="78"/>
      <c r="X15" s="78"/>
      <c r="Y15" s="78"/>
      <c r="Z15" s="78"/>
    </row>
    <row r="16" spans="1:26" ht="15.75" thickTop="1" x14ac:dyDescent="0.25">
      <c r="A16" s="19" t="s">
        <v>17</v>
      </c>
      <c r="B16" s="242" t="s">
        <v>12</v>
      </c>
      <c r="C16" s="242"/>
      <c r="D16" s="13" t="s">
        <v>71</v>
      </c>
      <c r="E16" s="15" t="s">
        <v>72</v>
      </c>
      <c r="F16" s="16"/>
      <c r="G16" s="42" t="e">
        <f>INDEX(Table_Species,MATCH(Species,Names_Species,0),MATCH(Character!E16,Table_Species_X,0))</f>
        <v>#N/A</v>
      </c>
      <c r="H16" s="77" t="s">
        <v>60</v>
      </c>
      <c r="I16" s="50" t="e">
        <f t="shared" si="0"/>
        <v>#N/A</v>
      </c>
      <c r="J16" s="31"/>
      <c r="K16" s="27" t="str">
        <f t="shared" si="1"/>
        <v/>
      </c>
      <c r="L16" s="27" t="str">
        <f t="shared" si="2"/>
        <v/>
      </c>
      <c r="M16" s="27" t="str">
        <f t="shared" si="3"/>
        <v/>
      </c>
      <c r="N16" s="27" t="str">
        <f t="shared" si="4"/>
        <v/>
      </c>
      <c r="O16" s="27" t="str">
        <f t="shared" si="5"/>
        <v/>
      </c>
      <c r="P16" s="28" t="str">
        <f t="shared" si="6"/>
        <v/>
      </c>
      <c r="Q16" s="37"/>
      <c r="R16" s="26" t="str">
        <f t="shared" si="7"/>
        <v/>
      </c>
      <c r="S16" s="34" t="str">
        <f t="shared" si="8"/>
        <v/>
      </c>
      <c r="U16" s="78"/>
      <c r="V16" s="78"/>
      <c r="W16" s="78"/>
      <c r="X16" s="78"/>
      <c r="Y16" s="78"/>
      <c r="Z16" s="78"/>
    </row>
    <row r="17" spans="1:20" x14ac:dyDescent="0.25">
      <c r="A17" s="15" t="s">
        <v>73</v>
      </c>
      <c r="B17" s="214" t="e">
        <f>Adj_Initiative-1</f>
        <v>#N/A</v>
      </c>
      <c r="C17" s="214"/>
      <c r="D17" s="20"/>
      <c r="E17" s="15" t="s">
        <v>74</v>
      </c>
      <c r="F17" s="16"/>
      <c r="G17" s="42" t="e">
        <f>INDEX(Table_Species,MATCH(Species,Names_Species,0),MATCH(Character!E17,Table_Species_X,0))</f>
        <v>#N/A</v>
      </c>
      <c r="H17" s="77" t="s">
        <v>62</v>
      </c>
      <c r="I17" s="50" t="e">
        <f t="shared" si="0"/>
        <v>#N/A</v>
      </c>
      <c r="J17" s="31"/>
      <c r="K17" s="27" t="str">
        <f t="shared" si="1"/>
        <v/>
      </c>
      <c r="L17" s="27" t="str">
        <f t="shared" si="2"/>
        <v/>
      </c>
      <c r="M17" s="27" t="str">
        <f t="shared" si="3"/>
        <v/>
      </c>
      <c r="N17" s="27" t="str">
        <f t="shared" si="4"/>
        <v/>
      </c>
      <c r="O17" s="27" t="str">
        <f t="shared" si="5"/>
        <v/>
      </c>
      <c r="P17" s="28" t="str">
        <f t="shared" si="6"/>
        <v/>
      </c>
      <c r="Q17" s="37"/>
      <c r="R17" s="26" t="str">
        <f t="shared" si="7"/>
        <v/>
      </c>
      <c r="S17" s="34" t="str">
        <f t="shared" si="8"/>
        <v/>
      </c>
    </row>
    <row r="18" spans="1:20" x14ac:dyDescent="0.25">
      <c r="A18" s="15" t="s">
        <v>75</v>
      </c>
      <c r="B18" s="214" t="e">
        <f>Adj_Toughness+1+Armour_Rating &amp; " (" &amp; Armour_Rating &amp; ")"&amp;IF(Shield_Rating&gt;0, " [" &amp;Shield_Rating &amp; "]","")</f>
        <v>#N/A</v>
      </c>
      <c r="C18" s="214"/>
      <c r="D18" s="20"/>
      <c r="E18" s="15" t="s">
        <v>76</v>
      </c>
      <c r="F18" s="16"/>
      <c r="G18" s="42" t="e">
        <f>INDEX(Table_Species,MATCH(Species,Names_Species,0),MATCH(Character!E18,Table_Species_X,0))</f>
        <v>#N/A</v>
      </c>
      <c r="H18" s="77" t="s">
        <v>60</v>
      </c>
      <c r="I18" s="50" t="e">
        <f t="shared" si="0"/>
        <v>#N/A</v>
      </c>
      <c r="J18" s="31"/>
      <c r="K18" s="27" t="str">
        <f t="shared" si="1"/>
        <v/>
      </c>
      <c r="L18" s="27" t="str">
        <f t="shared" si="2"/>
        <v/>
      </c>
      <c r="M18" s="27" t="str">
        <f t="shared" si="3"/>
        <v/>
      </c>
      <c r="N18" s="27" t="str">
        <f t="shared" si="4"/>
        <v/>
      </c>
      <c r="O18" s="27" t="str">
        <f t="shared" si="5"/>
        <v/>
      </c>
      <c r="P18" s="28" t="str">
        <f t="shared" si="6"/>
        <v/>
      </c>
      <c r="Q18" s="37"/>
      <c r="R18" s="26" t="str">
        <f t="shared" si="7"/>
        <v/>
      </c>
      <c r="S18" s="34" t="str">
        <f t="shared" si="8"/>
        <v/>
      </c>
    </row>
    <row r="19" spans="1:20" x14ac:dyDescent="0.25">
      <c r="A19" s="15" t="s">
        <v>77</v>
      </c>
      <c r="B19" s="214" t="e">
        <f>Adj_Toughness</f>
        <v>#N/A</v>
      </c>
      <c r="C19" s="214"/>
      <c r="D19" s="20"/>
      <c r="E19" s="15" t="s">
        <v>78</v>
      </c>
      <c r="F19" s="16"/>
      <c r="G19" s="42" t="e">
        <f>INDEX(Table_Species,MATCH(Species,Names_Species,0),MATCH(Character!E19,Table_Species_X,0))</f>
        <v>#N/A</v>
      </c>
      <c r="H19" s="77" t="s">
        <v>64</v>
      </c>
      <c r="I19" s="50" t="e">
        <f t="shared" si="0"/>
        <v>#N/A</v>
      </c>
      <c r="J19" s="31"/>
      <c r="K19" s="27" t="str">
        <f t="shared" si="1"/>
        <v/>
      </c>
      <c r="L19" s="27" t="str">
        <f t="shared" si="2"/>
        <v/>
      </c>
      <c r="M19" s="27" t="str">
        <f t="shared" si="3"/>
        <v/>
      </c>
      <c r="N19" s="27" t="str">
        <f t="shared" si="4"/>
        <v/>
      </c>
      <c r="O19" s="27" t="str">
        <f t="shared" si="5"/>
        <v/>
      </c>
      <c r="P19" s="28" t="str">
        <f t="shared" si="6"/>
        <v/>
      </c>
      <c r="Q19" s="37"/>
      <c r="R19" s="26" t="str">
        <f t="shared" si="7"/>
        <v/>
      </c>
      <c r="S19" s="34" t="str">
        <f t="shared" si="8"/>
        <v/>
      </c>
    </row>
    <row r="20" spans="1:20" x14ac:dyDescent="0.25">
      <c r="A20" s="15" t="s">
        <v>79</v>
      </c>
      <c r="B20" s="214" t="e">
        <f>VLOOKUP(F2, Table_Species, 3, 0)</f>
        <v>#N/A</v>
      </c>
      <c r="C20" s="214"/>
      <c r="D20" s="20"/>
      <c r="E20" s="15" t="s">
        <v>80</v>
      </c>
      <c r="F20" s="16"/>
      <c r="G20" s="42" t="e">
        <f>INDEX(Table_Species,MATCH(Species,Names_Species,0),MATCH(Character!E20,Table_Species_X,0))</f>
        <v>#N/A</v>
      </c>
      <c r="H20" s="77" t="s">
        <v>46</v>
      </c>
      <c r="I20" s="50" t="e">
        <f t="shared" si="0"/>
        <v>#N/A</v>
      </c>
      <c r="J20" s="31"/>
      <c r="K20" s="27" t="str">
        <f t="shared" si="1"/>
        <v/>
      </c>
      <c r="L20" s="27" t="str">
        <f t="shared" si="2"/>
        <v/>
      </c>
      <c r="M20" s="27" t="str">
        <f t="shared" si="3"/>
        <v/>
      </c>
      <c r="N20" s="27" t="str">
        <f t="shared" si="4"/>
        <v/>
      </c>
      <c r="O20" s="27" t="str">
        <f t="shared" si="5"/>
        <v/>
      </c>
      <c r="P20" s="28" t="str">
        <f t="shared" si="6"/>
        <v/>
      </c>
      <c r="Q20" s="37"/>
      <c r="R20" s="26" t="str">
        <f t="shared" si="7"/>
        <v/>
      </c>
      <c r="S20" s="34" t="str">
        <f t="shared" si="8"/>
        <v/>
      </c>
    </row>
    <row r="21" spans="1:20" x14ac:dyDescent="0.25">
      <c r="A21" s="15" t="s">
        <v>81</v>
      </c>
      <c r="B21" s="214" t="e">
        <f>Adj_Willpower+Tier</f>
        <v>#N/A</v>
      </c>
      <c r="C21" s="214"/>
      <c r="D21" s="20"/>
      <c r="E21" s="15" t="s">
        <v>82</v>
      </c>
      <c r="F21" s="16"/>
      <c r="G21" s="42" t="e">
        <f>INDEX(Table_Species,MATCH(Species,Names_Species,0),MATCH(Character!E21,Table_Species_X,0))</f>
        <v>#N/A</v>
      </c>
      <c r="H21" s="77" t="s">
        <v>62</v>
      </c>
      <c r="I21" s="50" t="e">
        <f t="shared" si="0"/>
        <v>#N/A</v>
      </c>
      <c r="J21" s="31"/>
      <c r="K21" s="27" t="str">
        <f t="shared" si="1"/>
        <v/>
      </c>
      <c r="L21" s="27" t="str">
        <f t="shared" si="2"/>
        <v/>
      </c>
      <c r="M21" s="27" t="str">
        <f t="shared" si="3"/>
        <v/>
      </c>
      <c r="N21" s="27" t="str">
        <f t="shared" si="4"/>
        <v/>
      </c>
      <c r="O21" s="27" t="str">
        <f t="shared" si="5"/>
        <v/>
      </c>
      <c r="P21" s="28" t="str">
        <f t="shared" si="6"/>
        <v/>
      </c>
      <c r="Q21" s="37"/>
      <c r="R21" s="26" t="str">
        <f t="shared" si="7"/>
        <v/>
      </c>
      <c r="S21" s="34" t="str">
        <f t="shared" si="8"/>
        <v/>
      </c>
    </row>
    <row r="22" spans="1:20" x14ac:dyDescent="0.25">
      <c r="A22" s="17" t="s">
        <v>83</v>
      </c>
      <c r="B22" s="185" t="e">
        <f>Adj_Toughness+Tier</f>
        <v>#N/A</v>
      </c>
      <c r="C22" s="185"/>
      <c r="D22" s="25"/>
      <c r="E22" s="15" t="s">
        <v>84</v>
      </c>
      <c r="F22" s="16"/>
      <c r="G22" s="42" t="e">
        <f>INDEX(Table_Species,MATCH(Species,Names_Species,0),MATCH(Character!E22,Table_Species_X,0))</f>
        <v>#N/A</v>
      </c>
      <c r="H22" s="77" t="s">
        <v>60</v>
      </c>
      <c r="I22" s="50" t="e">
        <f t="shared" si="0"/>
        <v>#N/A</v>
      </c>
      <c r="J22" s="31"/>
      <c r="K22" s="27" t="str">
        <f t="shared" si="1"/>
        <v/>
      </c>
      <c r="L22" s="27" t="str">
        <f t="shared" si="2"/>
        <v/>
      </c>
      <c r="M22" s="27" t="str">
        <f t="shared" si="3"/>
        <v/>
      </c>
      <c r="N22" s="27" t="str">
        <f t="shared" si="4"/>
        <v/>
      </c>
      <c r="O22" s="27" t="str">
        <f t="shared" si="5"/>
        <v/>
      </c>
      <c r="P22" s="28" t="str">
        <f t="shared" si="6"/>
        <v/>
      </c>
      <c r="Q22" s="37"/>
      <c r="R22" s="26" t="str">
        <f t="shared" si="7"/>
        <v/>
      </c>
      <c r="S22" s="34" t="str">
        <f t="shared" si="8"/>
        <v/>
      </c>
    </row>
    <row r="23" spans="1:20" x14ac:dyDescent="0.25">
      <c r="A23" s="15"/>
      <c r="B23" s="26"/>
      <c r="C23" s="26"/>
      <c r="D23" s="77"/>
      <c r="E23" s="15" t="s">
        <v>85</v>
      </c>
      <c r="F23" s="16"/>
      <c r="G23" s="42" t="e">
        <f>INDEX(Table_Species,MATCH(Species,Names_Species,0),MATCH(Character!E23,Table_Species_X,0))</f>
        <v>#N/A</v>
      </c>
      <c r="H23" s="77" t="s">
        <v>46</v>
      </c>
      <c r="I23" s="50" t="e">
        <f t="shared" si="0"/>
        <v>#N/A</v>
      </c>
      <c r="J23" s="31"/>
      <c r="K23" s="27" t="str">
        <f t="shared" si="1"/>
        <v/>
      </c>
      <c r="L23" s="27" t="str">
        <f t="shared" si="2"/>
        <v/>
      </c>
      <c r="M23" s="27" t="str">
        <f t="shared" si="3"/>
        <v/>
      </c>
      <c r="N23" s="27" t="str">
        <f t="shared" si="4"/>
        <v/>
      </c>
      <c r="O23" s="27" t="str">
        <f t="shared" si="5"/>
        <v/>
      </c>
      <c r="P23" s="28" t="str">
        <f t="shared" si="6"/>
        <v/>
      </c>
      <c r="Q23" s="37"/>
      <c r="R23" s="26" t="str">
        <f t="shared" si="7"/>
        <v/>
      </c>
      <c r="S23" s="34" t="str">
        <f t="shared" si="8"/>
        <v/>
      </c>
    </row>
    <row r="24" spans="1:20" ht="18" thickBot="1" x14ac:dyDescent="0.35">
      <c r="A24" s="181" t="s">
        <v>86</v>
      </c>
      <c r="B24" s="182"/>
      <c r="C24" s="182"/>
      <c r="D24" s="183"/>
      <c r="E24" s="15" t="s">
        <v>87</v>
      </c>
      <c r="F24" s="16"/>
      <c r="G24" s="42" t="e">
        <f>INDEX(Table_Species,MATCH(Species,Names_Species,0),MATCH(Character!E24,Table_Species_X,0))</f>
        <v>#N/A</v>
      </c>
      <c r="H24" s="77" t="s">
        <v>62</v>
      </c>
      <c r="I24" s="50" t="e">
        <f t="shared" si="0"/>
        <v>#N/A</v>
      </c>
      <c r="J24" s="31"/>
      <c r="K24" s="27"/>
      <c r="L24" s="27"/>
      <c r="M24" s="27"/>
      <c r="N24" s="27"/>
      <c r="O24" s="27"/>
      <c r="P24" s="28" t="str">
        <f t="shared" si="6"/>
        <v/>
      </c>
      <c r="Q24" s="37"/>
      <c r="R24" s="26" t="str">
        <f t="shared" si="7"/>
        <v/>
      </c>
      <c r="S24" s="34" t="str">
        <f t="shared" si="8"/>
        <v/>
      </c>
    </row>
    <row r="25" spans="1:20" ht="15.75" thickTop="1" x14ac:dyDescent="0.25">
      <c r="A25" s="24" t="s">
        <v>17</v>
      </c>
      <c r="B25" s="242" t="s">
        <v>12</v>
      </c>
      <c r="C25" s="242"/>
      <c r="D25" s="13" t="s">
        <v>71</v>
      </c>
      <c r="E25" s="15" t="s">
        <v>88</v>
      </c>
      <c r="F25" s="16"/>
      <c r="G25" s="42" t="e">
        <f>INDEX(Table_Species,MATCH(Species,Names_Species,0),MATCH(Character!E25,Table_Species_X,0))</f>
        <v>#N/A</v>
      </c>
      <c r="H25" s="77" t="s">
        <v>60</v>
      </c>
      <c r="I25" s="50" t="e">
        <f t="shared" si="0"/>
        <v>#N/A</v>
      </c>
      <c r="J25" s="31"/>
      <c r="K25" s="27" t="str">
        <f>IFERROR(VLOOKUP($J25, Table_Powers, 2, 0), "")</f>
        <v/>
      </c>
      <c r="L25" s="27" t="str">
        <f>IFERROR(VLOOKUP($J25, Table_Powers, 3, 0), "")</f>
        <v/>
      </c>
      <c r="M25" s="27" t="str">
        <f>IFERROR(VLOOKUP($J25, Table_Powers, 4, 0), "")</f>
        <v/>
      </c>
      <c r="N25" s="27" t="str">
        <f>IFERROR(VLOOKUP($J25, Table_Powers, 5, 0), "")</f>
        <v/>
      </c>
      <c r="O25" s="27" t="str">
        <f>IFERROR(VLOOKUP($J25, Table_Powers, 6, 0), "")</f>
        <v/>
      </c>
      <c r="P25" s="28" t="str">
        <f t="shared" si="6"/>
        <v/>
      </c>
      <c r="Q25" s="37"/>
      <c r="R25" s="26" t="str">
        <f t="shared" si="7"/>
        <v/>
      </c>
      <c r="S25" s="34" t="str">
        <f t="shared" si="8"/>
        <v/>
      </c>
    </row>
    <row r="26" spans="1:20" x14ac:dyDescent="0.25">
      <c r="A26" s="15" t="s">
        <v>89</v>
      </c>
      <c r="B26" s="214" t="e">
        <f>Adj_Willpower</f>
        <v>#N/A</v>
      </c>
      <c r="C26" s="214"/>
      <c r="D26" s="20"/>
      <c r="E26" s="17" t="s">
        <v>90</v>
      </c>
      <c r="F26" s="18"/>
      <c r="G26" s="43" t="e">
        <f>INDEX(Table_Species,MATCH(Species,Names_Species,0),MATCH(Character!E26,Table_Species_X,0))</f>
        <v>#N/A</v>
      </c>
      <c r="H26" s="74" t="s">
        <v>66</v>
      </c>
      <c r="I26" s="50" t="e">
        <f t="shared" si="0"/>
        <v>#N/A</v>
      </c>
      <c r="J26" s="54"/>
      <c r="K26" s="29" t="str">
        <f>IFERROR(VLOOKUP($J26, Table_Powers, 2, 0), "")</f>
        <v/>
      </c>
      <c r="L26" s="29" t="str">
        <f>IFERROR(VLOOKUP($J26, Table_Powers, 3, 0), "")</f>
        <v/>
      </c>
      <c r="M26" s="29" t="str">
        <f>IFERROR(VLOOKUP($J26, Table_Powers, 4, 0), "")</f>
        <v/>
      </c>
      <c r="N26" s="29" t="str">
        <f>IFERROR(VLOOKUP($J26, Table_Powers, 5, 0), "")</f>
        <v/>
      </c>
      <c r="O26" s="29" t="str">
        <f>IFERROR(VLOOKUP($J26, Table_Powers, 6, 0), "")</f>
        <v/>
      </c>
      <c r="P26" s="30" t="str">
        <f t="shared" si="6"/>
        <v/>
      </c>
      <c r="Q26" s="38"/>
      <c r="R26" s="35" t="str">
        <f t="shared" si="7"/>
        <v/>
      </c>
      <c r="S26" s="36" t="str">
        <f t="shared" si="8"/>
        <v/>
      </c>
    </row>
    <row r="27" spans="1:20" ht="18" thickBot="1" x14ac:dyDescent="0.35">
      <c r="A27" s="15" t="s">
        <v>91</v>
      </c>
      <c r="B27" s="214">
        <v>0</v>
      </c>
      <c r="C27" s="214"/>
      <c r="D27" s="20"/>
      <c r="E27" s="257" t="s">
        <v>10</v>
      </c>
      <c r="F27" s="257"/>
      <c r="G27" s="257"/>
      <c r="H27" s="257"/>
      <c r="I27" s="257"/>
      <c r="J27" s="257"/>
      <c r="K27" s="257"/>
      <c r="L27" s="257"/>
      <c r="M27" s="257"/>
      <c r="N27" s="257"/>
      <c r="O27" s="46"/>
      <c r="P27" s="78"/>
      <c r="Q27" s="78"/>
      <c r="R27" s="78"/>
      <c r="S27" s="78"/>
      <c r="T27" s="78"/>
    </row>
    <row r="28" spans="1:20" ht="18.75" thickTop="1" thickBot="1" x14ac:dyDescent="0.35">
      <c r="A28" s="15" t="s">
        <v>92</v>
      </c>
      <c r="B28" s="214" t="e">
        <f>ROUNDUP(0.5*I10, 0)</f>
        <v>#N/A</v>
      </c>
      <c r="C28" s="214"/>
      <c r="D28" s="20"/>
      <c r="E28" s="55" t="s">
        <v>11</v>
      </c>
      <c r="F28" s="56" t="s">
        <v>12</v>
      </c>
      <c r="G28" s="204" t="s">
        <v>13</v>
      </c>
      <c r="H28" s="204"/>
      <c r="I28" s="58" t="s">
        <v>14</v>
      </c>
      <c r="J28" s="56" t="s">
        <v>15</v>
      </c>
      <c r="K28" s="56" t="s">
        <v>16</v>
      </c>
      <c r="L28" s="184" t="s">
        <v>17</v>
      </c>
      <c r="M28" s="184"/>
      <c r="N28" s="58" t="s">
        <v>14</v>
      </c>
      <c r="P28" s="181" t="s">
        <v>93</v>
      </c>
      <c r="Q28" s="183"/>
      <c r="R28" s="181" t="s">
        <v>1598</v>
      </c>
      <c r="S28" s="182"/>
      <c r="T28" s="71">
        <f>COUNT(T30:T36)</f>
        <v>0</v>
      </c>
    </row>
    <row r="29" spans="1:20" ht="15.75" thickTop="1" x14ac:dyDescent="0.25">
      <c r="A29" s="17" t="s">
        <v>95</v>
      </c>
      <c r="B29" s="185" t="e">
        <f>Adj_Willpower-1</f>
        <v>#N/A</v>
      </c>
      <c r="C29" s="185"/>
      <c r="D29" s="25"/>
      <c r="E29" s="59"/>
      <c r="F29" s="110">
        <f>IFERROR(VLOOKUP(E29, Table_Armour, 2, 0), 0)</f>
        <v>0</v>
      </c>
      <c r="G29" s="185" t="str">
        <f>IFERROR(VLOOKUP(E29, Table_Armour, 3, 0), "")</f>
        <v/>
      </c>
      <c r="H29" s="185"/>
      <c r="I29" s="61" t="str">
        <f>IFERROR(VLOOKUP(E29, Table_Armour, 4, 0), "")</f>
        <v/>
      </c>
      <c r="J29" s="60"/>
      <c r="K29" s="110">
        <f>IFERROR(VLOOKUP(J29, Table_Shields, 2, 0), 0)</f>
        <v>0</v>
      </c>
      <c r="L29" s="185" t="str">
        <f>IFERROR(VLOOKUP(J29, Table_Shields, 3, 0), "")</f>
        <v/>
      </c>
      <c r="M29" s="185"/>
      <c r="N29" s="61" t="str">
        <f>IFERROR(VLOOKUP(J29, Table_Shields, 4, 0), "")</f>
        <v/>
      </c>
      <c r="O29" s="142" t="s">
        <v>1596</v>
      </c>
      <c r="P29" s="135" t="s">
        <v>6</v>
      </c>
      <c r="Q29" s="69" t="s">
        <v>13</v>
      </c>
      <c r="R29" s="62" t="s">
        <v>6</v>
      </c>
      <c r="S29" s="33" t="s">
        <v>57</v>
      </c>
      <c r="T29" s="32" t="s">
        <v>56</v>
      </c>
    </row>
    <row r="30" spans="1:20" x14ac:dyDescent="0.25">
      <c r="A30" s="78"/>
      <c r="B30" s="148"/>
      <c r="C30" s="148"/>
      <c r="D30" s="81"/>
      <c r="E30" s="143"/>
      <c r="F30" s="12" t="s">
        <v>20</v>
      </c>
      <c r="G30" s="108" t="s">
        <v>21</v>
      </c>
      <c r="H30" s="12" t="s">
        <v>22</v>
      </c>
      <c r="I30" s="12" t="s">
        <v>23</v>
      </c>
      <c r="J30" s="12" t="s">
        <v>24</v>
      </c>
      <c r="K30" s="253" t="s">
        <v>17</v>
      </c>
      <c r="L30" s="253"/>
      <c r="M30" s="253"/>
      <c r="N30" s="253"/>
      <c r="O30" s="273"/>
      <c r="P30" s="134"/>
      <c r="Q30" s="14" t="str">
        <f t="shared" ref="Q30:Q36" si="9">IFERROR(VLOOKUP(P30, Table_Armour, 3, 0), "")</f>
        <v/>
      </c>
      <c r="R30" s="63"/>
      <c r="S30" s="40" t="str">
        <f t="shared" ref="S30:S36" si="10">IFERROR(VLOOKUP($R30, Table_Faith, 3, 0), "")</f>
        <v/>
      </c>
      <c r="T30" s="41" t="str">
        <f t="shared" ref="T30:T36" si="11">IFERROR(VLOOKUP($R30, Table_Faith, 2, 0), "")</f>
        <v/>
      </c>
    </row>
    <row r="31" spans="1:20" ht="18" thickBot="1" x14ac:dyDescent="0.35">
      <c r="A31" s="181" t="s">
        <v>96</v>
      </c>
      <c r="B31" s="182"/>
      <c r="C31" s="182"/>
      <c r="D31" s="182"/>
      <c r="E31" s="139"/>
      <c r="F31" s="110" t="str">
        <f>IFERROR(VLOOKUP(E31,_xlfn.IFS(E30="Ranged Weapon",Table_RangedWeapon,E30="Melee Weapon",Table_MeleeWeapon,E30="Grenade",Table_Grenade),2,0),"")</f>
        <v/>
      </c>
      <c r="G31" s="110" t="str">
        <f>IFERROR(VLOOKUP(E31,_xlfn.IFS(E30="Ranged Weapon",Table_RangedWeapon,E30="Melee Weapon",Table_MeleeWeapon,E30="Grenade",Table_Grenade),3,0),"")</f>
        <v/>
      </c>
      <c r="H31" s="110" t="str">
        <f>IFERROR(VLOOKUP(E31,_xlfn.IFS(E30="Ranged Weapon",Table_RangedWeapon,E30="Melee Weapon",Table_MeleeWeapon,E30="Grenade",Table_Grenade),4,0),"")</f>
        <v/>
      </c>
      <c r="I31" s="110" t="str">
        <f>IFERROR(VLOOKUP(E31,_xlfn.IFS(E30="Ranged Weapon",Table_RangedWeapon,E30="Melee Weapon",Table_MeleeWeapon,E30="Grenade",Table_Grenade),5,0),"")</f>
        <v/>
      </c>
      <c r="J31" s="110" t="str">
        <f>IFERROR(VLOOKUP(E31,_xlfn.IFS(E30="Ranged Weapon",Table_RangedWeapon,E30="Melee Weapon",Table_MeleeWeapon,E30="Grenade",Table_Grenade),6,0),"")</f>
        <v/>
      </c>
      <c r="K31" s="185" t="str">
        <f>IFERROR(VLOOKUP(E31,_xlfn.IFS(E30="Ranged Weapon",Table_RangedWeapon,E30="Melee Weapon",Table_MeleeWeapon,E30="Grenade",Table_Grenade),7,0),"")</f>
        <v/>
      </c>
      <c r="L31" s="185"/>
      <c r="M31" s="185"/>
      <c r="N31" s="185"/>
      <c r="O31" s="255"/>
      <c r="P31" s="134"/>
      <c r="Q31" s="14" t="str">
        <f t="shared" si="9"/>
        <v/>
      </c>
      <c r="R31" s="64"/>
      <c r="S31" s="26" t="str">
        <f t="shared" si="10"/>
        <v/>
      </c>
      <c r="T31" s="34" t="str">
        <f t="shared" si="11"/>
        <v/>
      </c>
    </row>
    <row r="32" spans="1:20" ht="15.75" thickTop="1" x14ac:dyDescent="0.25">
      <c r="A32" s="19" t="s">
        <v>17</v>
      </c>
      <c r="B32" s="242" t="s">
        <v>12</v>
      </c>
      <c r="C32" s="242"/>
      <c r="D32" s="12" t="s">
        <v>71</v>
      </c>
      <c r="E32" s="140"/>
      <c r="F32" s="109" t="s">
        <v>20</v>
      </c>
      <c r="G32" s="57" t="s">
        <v>21</v>
      </c>
      <c r="H32" s="109" t="s">
        <v>22</v>
      </c>
      <c r="I32" s="109" t="s">
        <v>23</v>
      </c>
      <c r="J32" s="109" t="s">
        <v>24</v>
      </c>
      <c r="K32" s="184" t="s">
        <v>17</v>
      </c>
      <c r="L32" s="184"/>
      <c r="M32" s="184"/>
      <c r="N32" s="184"/>
      <c r="O32" s="254"/>
      <c r="P32" s="134"/>
      <c r="Q32" s="14" t="str">
        <f t="shared" si="9"/>
        <v/>
      </c>
      <c r="R32" s="64"/>
      <c r="S32" s="26" t="str">
        <f t="shared" si="10"/>
        <v/>
      </c>
      <c r="T32" s="34" t="str">
        <f t="shared" si="11"/>
        <v/>
      </c>
    </row>
    <row r="33" spans="1:20" x14ac:dyDescent="0.25">
      <c r="A33" s="15" t="s">
        <v>97</v>
      </c>
      <c r="B33" s="214" t="e">
        <f>Adj_Fellowship-1 + IFERROR(VLOOKUP(Archetype, Table_Archetype, 4, 0), 0) + (Tier_Diff*Ascension!B6)</f>
        <v>#N/A</v>
      </c>
      <c r="C33" s="214"/>
      <c r="D33" s="136"/>
      <c r="E33" s="139"/>
      <c r="F33" s="110" t="str">
        <f>IFERROR(VLOOKUP(E33,_xlfn.IFS(E32="Ranged Weapon",Table_RangedWeapon,E32="Melee Weapon",Table_MeleeWeapon,E32="Grenade",Table_Grenade),2,0),"")</f>
        <v/>
      </c>
      <c r="G33" s="110" t="str">
        <f>IFERROR(VLOOKUP(E33,_xlfn.IFS(E32="Ranged Weapon",Table_RangedWeapon,E32="Melee Weapon",Table_MeleeWeapon,E32="Grenade",Table_Grenade),3,0),"")</f>
        <v/>
      </c>
      <c r="H33" s="110" t="str">
        <f>IFERROR(VLOOKUP(E33,_xlfn.IFS(E32="Ranged Weapon",Table_RangedWeapon,E32="Melee Weapon",Table_MeleeWeapon,E32="Grenade",Table_Grenade),4,0),"")</f>
        <v/>
      </c>
      <c r="I33" s="110" t="str">
        <f>IFERROR(VLOOKUP(E33,_xlfn.IFS(E32="Ranged Weapon",Table_RangedWeapon,E32="Melee Weapon",Table_MeleeWeapon,E32="Grenade",Table_Grenade),5,0),"")</f>
        <v/>
      </c>
      <c r="J33" s="110" t="str">
        <f>IFERROR(VLOOKUP(E33,_xlfn.IFS(E32="Ranged Weapon",Table_RangedWeapon,E32="Melee Weapon",Table_MeleeWeapon,E32="Grenade",Table_Grenade),6,0),"")</f>
        <v/>
      </c>
      <c r="K33" s="185" t="str">
        <f>IFERROR(VLOOKUP(E33,_xlfn.IFS(E32="Ranged Weapon",Table_RangedWeapon,E32="Melee Weapon",Table_MeleeWeapon,E32="Grenade",Table_Grenade),7,0),"")</f>
        <v/>
      </c>
      <c r="L33" s="185"/>
      <c r="M33" s="185"/>
      <c r="N33" s="185"/>
      <c r="O33" s="255"/>
      <c r="P33" s="134"/>
      <c r="Q33" s="14" t="str">
        <f t="shared" si="9"/>
        <v/>
      </c>
      <c r="R33" s="64"/>
      <c r="S33" s="26" t="str">
        <f t="shared" si="10"/>
        <v/>
      </c>
      <c r="T33" s="34" t="str">
        <f t="shared" si="11"/>
        <v/>
      </c>
    </row>
    <row r="34" spans="1:20" x14ac:dyDescent="0.25">
      <c r="A34" s="17" t="s">
        <v>98</v>
      </c>
      <c r="B34" s="185">
        <f>Tier</f>
        <v>0</v>
      </c>
      <c r="C34" s="185"/>
      <c r="D34" s="137"/>
      <c r="E34" s="140"/>
      <c r="F34" s="109" t="s">
        <v>20</v>
      </c>
      <c r="G34" s="57" t="s">
        <v>21</v>
      </c>
      <c r="H34" s="109" t="s">
        <v>22</v>
      </c>
      <c r="I34" s="109" t="s">
        <v>23</v>
      </c>
      <c r="J34" s="109" t="s">
        <v>24</v>
      </c>
      <c r="K34" s="184" t="s">
        <v>17</v>
      </c>
      <c r="L34" s="184"/>
      <c r="M34" s="184"/>
      <c r="N34" s="184"/>
      <c r="O34" s="254"/>
      <c r="P34" s="134"/>
      <c r="Q34" s="14" t="str">
        <f t="shared" si="9"/>
        <v/>
      </c>
      <c r="R34" s="64"/>
      <c r="S34" s="26" t="str">
        <f t="shared" si="10"/>
        <v/>
      </c>
      <c r="T34" s="34" t="str">
        <f t="shared" si="11"/>
        <v/>
      </c>
    </row>
    <row r="35" spans="1:20" x14ac:dyDescent="0.25">
      <c r="A35" s="78"/>
      <c r="B35" s="78"/>
      <c r="C35" s="78"/>
      <c r="D35" s="78"/>
      <c r="E35" s="139"/>
      <c r="F35" s="110" t="str">
        <f>IFERROR(VLOOKUP(E35,_xlfn.IFS(E34="Ranged Weapon",Table_RangedWeapon,E34="Melee Weapon",Table_MeleeWeapon,E34="Grenade",Table_Grenade),2,0),"")</f>
        <v/>
      </c>
      <c r="G35" s="110" t="str">
        <f>IFERROR(VLOOKUP(E35,_xlfn.IFS(E34="Ranged Weapon",Table_RangedWeapon,E34="Melee Weapon",Table_MeleeWeapon,E34="Grenade",Table_Grenade),3,0),"")</f>
        <v/>
      </c>
      <c r="H35" s="110" t="str">
        <f>IFERROR(VLOOKUP(E35,_xlfn.IFS(E34="Ranged Weapon",Table_RangedWeapon,E34="Melee Weapon",Table_MeleeWeapon,E34="Grenade",Table_Grenade),4,0),"")</f>
        <v/>
      </c>
      <c r="I35" s="110" t="str">
        <f>IFERROR(VLOOKUP(E35,_xlfn.IFS(E34="Ranged Weapon",Table_RangedWeapon,E34="Melee Weapon",Table_MeleeWeapon,E34="Grenade",Table_Grenade),5,0),"")</f>
        <v/>
      </c>
      <c r="J35" s="110" t="str">
        <f>IFERROR(VLOOKUP(E35,_xlfn.IFS(E34="Ranged Weapon",Table_RangedWeapon,E34="Melee Weapon",Table_MeleeWeapon,E34="Grenade",Table_Grenade),6,0),"")</f>
        <v/>
      </c>
      <c r="K35" s="185" t="str">
        <f>IFERROR(VLOOKUP(E35,_xlfn.IFS(E34="Ranged Weapon",Table_RangedWeapon,E34="Melee Weapon",Table_MeleeWeapon,E34="Grenade",Table_Grenade),7,0),"")</f>
        <v/>
      </c>
      <c r="L35" s="185"/>
      <c r="M35" s="185"/>
      <c r="N35" s="185"/>
      <c r="O35" s="255"/>
      <c r="P35" s="134"/>
      <c r="Q35" s="14" t="str">
        <f t="shared" si="9"/>
        <v/>
      </c>
      <c r="R35" s="64"/>
      <c r="S35" s="26" t="str">
        <f t="shared" si="10"/>
        <v/>
      </c>
      <c r="T35" s="34" t="str">
        <f t="shared" si="11"/>
        <v/>
      </c>
    </row>
    <row r="36" spans="1:20" ht="18" thickBot="1" x14ac:dyDescent="0.35">
      <c r="A36" s="181" t="s">
        <v>99</v>
      </c>
      <c r="B36" s="182"/>
      <c r="C36" s="182"/>
      <c r="D36" s="182"/>
      <c r="E36" s="140"/>
      <c r="F36" s="109" t="s">
        <v>20</v>
      </c>
      <c r="G36" s="57" t="s">
        <v>21</v>
      </c>
      <c r="H36" s="109" t="s">
        <v>22</v>
      </c>
      <c r="I36" s="109" t="s">
        <v>23</v>
      </c>
      <c r="J36" s="109" t="s">
        <v>24</v>
      </c>
      <c r="K36" s="184" t="s">
        <v>17</v>
      </c>
      <c r="L36" s="184"/>
      <c r="M36" s="184"/>
      <c r="N36" s="184"/>
      <c r="O36" s="254"/>
      <c r="P36" s="60"/>
      <c r="Q36" s="75" t="str">
        <f t="shared" si="9"/>
        <v/>
      </c>
      <c r="R36" s="64"/>
      <c r="S36" s="26" t="str">
        <f t="shared" si="10"/>
        <v/>
      </c>
      <c r="T36" s="34" t="str">
        <f t="shared" si="11"/>
        <v/>
      </c>
    </row>
    <row r="37" spans="1:20" ht="18.75" thickTop="1" thickBot="1" x14ac:dyDescent="0.35">
      <c r="A37" s="258" t="str">
        <f>IFERROR(VLOOKUP(Archetype,Table_Archetype,14),"None Selected")</f>
        <v>None Selected</v>
      </c>
      <c r="B37" s="259"/>
      <c r="C37" s="259"/>
      <c r="D37" s="259"/>
      <c r="E37" s="139"/>
      <c r="F37" s="110" t="str">
        <f>IFERROR(VLOOKUP(E37,_xlfn.IFS(E36="Ranged Weapon",Table_RangedWeapon,E36="Melee Weapon",Table_MeleeWeapon,E36="Grenade",Table_Grenade),2,0),"")</f>
        <v/>
      </c>
      <c r="G37" s="110" t="str">
        <f>IFERROR(VLOOKUP(E37,_xlfn.IFS(E36="Ranged Weapon",Table_RangedWeapon,E36="Melee Weapon",Table_MeleeWeapon,E36="Grenade",Table_Grenade),3,0),"")</f>
        <v/>
      </c>
      <c r="H37" s="110" t="str">
        <f>IFERROR(VLOOKUP(E37,_xlfn.IFS(E36="Ranged Weapon",Table_RangedWeapon,E36="Melee Weapon",Table_MeleeWeapon,E36="Grenade",Table_Grenade),4,0),"")</f>
        <v/>
      </c>
      <c r="I37" s="110" t="str">
        <f>IFERROR(VLOOKUP(E37,_xlfn.IFS(E36="Ranged Weapon",Table_RangedWeapon,E36="Melee Weapon",Table_MeleeWeapon,E36="Grenade",Table_Grenade),5,0),"")</f>
        <v/>
      </c>
      <c r="J37" s="110" t="str">
        <f>IFERROR(VLOOKUP(E37,_xlfn.IFS(E36="Ranged Weapon",Table_RangedWeapon,E36="Melee Weapon",Table_MeleeWeapon,E36="Grenade",Table_Grenade),6,0),"")</f>
        <v/>
      </c>
      <c r="K37" s="185" t="str">
        <f>IFERROR(VLOOKUP(E37,_xlfn.IFS(E36="Ranged Weapon",Table_RangedWeapon,E36="Melee Weapon",Table_MeleeWeapon,E36="Grenade",Table_Grenade),7,0),"")</f>
        <v/>
      </c>
      <c r="L37" s="185"/>
      <c r="M37" s="185"/>
      <c r="N37" s="185"/>
      <c r="O37" s="255"/>
      <c r="P37" s="187" t="s">
        <v>100</v>
      </c>
      <c r="Q37" s="187"/>
      <c r="R37" s="182"/>
      <c r="S37" s="182"/>
      <c r="T37" s="183"/>
    </row>
    <row r="38" spans="1:20" ht="15.75" thickTop="1" x14ac:dyDescent="0.25">
      <c r="A38" s="260"/>
      <c r="B38" s="261"/>
      <c r="C38" s="261"/>
      <c r="D38" s="261"/>
      <c r="E38" s="140"/>
      <c r="F38" s="109" t="s">
        <v>20</v>
      </c>
      <c r="G38" s="57" t="s">
        <v>21</v>
      </c>
      <c r="H38" s="109" t="s">
        <v>22</v>
      </c>
      <c r="I38" s="109" t="s">
        <v>23</v>
      </c>
      <c r="J38" s="109" t="s">
        <v>24</v>
      </c>
      <c r="K38" s="184" t="s">
        <v>17</v>
      </c>
      <c r="L38" s="184"/>
      <c r="M38" s="184"/>
      <c r="N38" s="184"/>
      <c r="O38" s="254"/>
      <c r="P38" s="197" t="str">
        <f ca="1">IFERROR(VLOOKUP(H3,INDIRECT(SubfactionTableReference),2,0),"")</f>
        <v/>
      </c>
      <c r="Q38" s="197"/>
      <c r="R38" s="197"/>
      <c r="S38" s="197"/>
      <c r="T38" s="198"/>
    </row>
    <row r="39" spans="1:20" x14ac:dyDescent="0.25">
      <c r="A39" s="260"/>
      <c r="B39" s="261"/>
      <c r="C39" s="261"/>
      <c r="D39" s="261"/>
      <c r="E39" s="139"/>
      <c r="F39" s="110" t="str">
        <f>IFERROR(VLOOKUP(E39,_xlfn.IFS(E38="Ranged Weapon",Table_RangedWeapon,E38="Melee Weapon",Table_MeleeWeapon,E38="Grenade",Table_Grenade),2,0),"")</f>
        <v/>
      </c>
      <c r="G39" s="110" t="str">
        <f>IFERROR(VLOOKUP(E39,_xlfn.IFS(E38="Ranged Weapon",Table_RangedWeapon,E38="Melee Weapon",Table_MeleeWeapon,E38="Grenade",Table_Grenade),3,0),"")</f>
        <v/>
      </c>
      <c r="H39" s="110" t="str">
        <f>IFERROR(VLOOKUP(E39,_xlfn.IFS(E38="Ranged Weapon",Table_RangedWeapon,E38="Melee Weapon",Table_MeleeWeapon,E38="Grenade",Table_Grenade),4,0),"")</f>
        <v/>
      </c>
      <c r="I39" s="110" t="str">
        <f>IFERROR(VLOOKUP(E39,_xlfn.IFS(E38="Ranged Weapon",Table_RangedWeapon,E38="Melee Weapon",Table_MeleeWeapon,E38="Grenade",Table_Grenade),5,0),"")</f>
        <v/>
      </c>
      <c r="J39" s="110" t="str">
        <f>IFERROR(VLOOKUP(E39,_xlfn.IFS(E38="Ranged Weapon",Table_RangedWeapon,E38="Melee Weapon",Table_MeleeWeapon,E38="Grenade",Table_Grenade),6,0),"")</f>
        <v/>
      </c>
      <c r="K39" s="185" t="str">
        <f>IFERROR(VLOOKUP(E39,_xlfn.IFS(E38="Ranged Weapon",Table_RangedWeapon,E38="Melee Weapon",Table_MeleeWeapon,E38="Grenade",Table_Grenade),7,0),"")</f>
        <v/>
      </c>
      <c r="L39" s="185"/>
      <c r="M39" s="185"/>
      <c r="N39" s="185"/>
      <c r="O39" s="255"/>
      <c r="P39" s="150"/>
      <c r="Q39" s="150"/>
      <c r="R39" s="150"/>
      <c r="S39" s="150"/>
      <c r="T39" s="199"/>
    </row>
    <row r="40" spans="1:20" ht="15" customHeight="1" x14ac:dyDescent="0.25">
      <c r="A40" s="260"/>
      <c r="B40" s="261"/>
      <c r="C40" s="261"/>
      <c r="D40" s="261"/>
      <c r="E40" s="140"/>
      <c r="F40" s="109" t="s">
        <v>20</v>
      </c>
      <c r="G40" s="57" t="s">
        <v>21</v>
      </c>
      <c r="H40" s="109" t="s">
        <v>22</v>
      </c>
      <c r="I40" s="109" t="s">
        <v>23</v>
      </c>
      <c r="J40" s="109" t="s">
        <v>24</v>
      </c>
      <c r="K40" s="184" t="s">
        <v>17</v>
      </c>
      <c r="L40" s="184"/>
      <c r="M40" s="184"/>
      <c r="N40" s="184"/>
      <c r="O40" s="254"/>
      <c r="P40" s="150"/>
      <c r="Q40" s="150"/>
      <c r="R40" s="150"/>
      <c r="S40" s="150"/>
      <c r="T40" s="199"/>
    </row>
    <row r="41" spans="1:20" x14ac:dyDescent="0.25">
      <c r="A41" s="260"/>
      <c r="B41" s="261"/>
      <c r="C41" s="261"/>
      <c r="D41" s="261"/>
      <c r="E41" s="139"/>
      <c r="F41" s="110" t="str">
        <f>IFERROR(VLOOKUP(E41,_xlfn.IFS(E40="Ranged Weapon",Table_RangedWeapon,E40="Melee Weapon",Table_MeleeWeapon,E40="Grenade",Table_Grenade),2,0),"")</f>
        <v/>
      </c>
      <c r="G41" s="110" t="str">
        <f>IFERROR(VLOOKUP(E41,_xlfn.IFS(E40="Ranged Weapon",Table_RangedWeapon,E40="Melee Weapon",Table_MeleeWeapon,E40="Grenade",Table_Grenade),3,0),"")</f>
        <v/>
      </c>
      <c r="H41" s="110" t="str">
        <f>IFERROR(VLOOKUP(E41,_xlfn.IFS(E40="Ranged Weapon",Table_RangedWeapon,E40="Melee Weapon",Table_MeleeWeapon,E40="Grenade",Table_Grenade),4,0),"")</f>
        <v/>
      </c>
      <c r="I41" s="110" t="str">
        <f>IFERROR(VLOOKUP(E41,_xlfn.IFS(E40="Ranged Weapon",Table_RangedWeapon,E40="Melee Weapon",Table_MeleeWeapon,E40="Grenade",Table_Grenade),5,0),"")</f>
        <v/>
      </c>
      <c r="J41" s="110" t="str">
        <f>IFERROR(VLOOKUP(E41,_xlfn.IFS(E40="Ranged Weapon",Table_RangedWeapon,E40="Melee Weapon",Table_MeleeWeapon,E40="Grenade",Table_Grenade),6,0),"")</f>
        <v/>
      </c>
      <c r="K41" s="185" t="str">
        <f>IFERROR(VLOOKUP(E41,_xlfn.IFS(E40="Ranged Weapon",Table_RangedWeapon,E40="Melee Weapon",Table_MeleeWeapon,E40="Grenade",Table_Grenade),7,0),"")</f>
        <v/>
      </c>
      <c r="L41" s="185"/>
      <c r="M41" s="185"/>
      <c r="N41" s="185"/>
      <c r="O41" s="255"/>
      <c r="P41" s="201"/>
      <c r="Q41" s="201"/>
      <c r="R41" s="201"/>
      <c r="S41" s="201"/>
      <c r="T41" s="202"/>
    </row>
    <row r="42" spans="1:20" ht="18" thickBot="1" x14ac:dyDescent="0.35">
      <c r="A42" s="260"/>
      <c r="B42" s="261"/>
      <c r="C42" s="261"/>
      <c r="D42" s="261"/>
      <c r="E42" s="140"/>
      <c r="F42" s="109" t="s">
        <v>20</v>
      </c>
      <c r="G42" s="57" t="s">
        <v>21</v>
      </c>
      <c r="H42" s="109" t="s">
        <v>22</v>
      </c>
      <c r="I42" s="109" t="s">
        <v>23</v>
      </c>
      <c r="J42" s="109" t="s">
        <v>24</v>
      </c>
      <c r="K42" s="184" t="s">
        <v>17</v>
      </c>
      <c r="L42" s="184"/>
      <c r="M42" s="184"/>
      <c r="N42" s="184"/>
      <c r="O42" s="254"/>
      <c r="P42" s="182" t="s">
        <v>0</v>
      </c>
      <c r="Q42" s="182"/>
      <c r="R42" s="182"/>
      <c r="S42" s="182"/>
      <c r="T42" s="183"/>
    </row>
    <row r="43" spans="1:20" ht="15.75" thickTop="1" x14ac:dyDescent="0.25">
      <c r="A43" s="262"/>
      <c r="B43" s="263"/>
      <c r="C43" s="263"/>
      <c r="D43" s="263"/>
      <c r="E43" s="139"/>
      <c r="F43" s="110" t="str">
        <f>IFERROR(VLOOKUP(E43,_xlfn.IFS(E42="Ranged Weapon",Table_RangedWeapon,E42="Melee Weapon",Table_MeleeWeapon,E42="Grenade",Table_Grenade),2,0),"")</f>
        <v/>
      </c>
      <c r="G43" s="110" t="str">
        <f>IFERROR(VLOOKUP(E43,_xlfn.IFS(E42="Ranged Weapon",Table_RangedWeapon,E42="Melee Weapon",Table_MeleeWeapon,E42="Grenade",Table_Grenade),3,0),"")</f>
        <v/>
      </c>
      <c r="H43" s="110" t="str">
        <f>IFERROR(VLOOKUP(E43,_xlfn.IFS(E42="Ranged Weapon",Table_RangedWeapon,E42="Melee Weapon",Table_MeleeWeapon,E42="Grenade",Table_Grenade),4,0),"")</f>
        <v/>
      </c>
      <c r="I43" s="110" t="str">
        <f>IFERROR(VLOOKUP(E43,_xlfn.IFS(E42="Ranged Weapon",Table_RangedWeapon,E42="Melee Weapon",Table_MeleeWeapon,E42="Grenade",Table_Grenade),5,0),"")</f>
        <v/>
      </c>
      <c r="J43" s="110" t="str">
        <f>IFERROR(VLOOKUP(E43,_xlfn.IFS(E42="Ranged Weapon",Table_RangedWeapon,E42="Melee Weapon",Table_MeleeWeapon,E42="Grenade",Table_Grenade),6,0),"")</f>
        <v/>
      </c>
      <c r="K43" s="185" t="str">
        <f>IFERROR(VLOOKUP(E43,_xlfn.IFS(E42="Ranged Weapon",Table_RangedWeapon,E42="Melee Weapon",Table_MeleeWeapon,E42="Grenade",Table_Grenade),7,0),"")</f>
        <v/>
      </c>
      <c r="L43" s="185"/>
      <c r="M43" s="185"/>
      <c r="N43" s="185"/>
      <c r="O43" s="255"/>
      <c r="P43" s="138" t="s">
        <v>4</v>
      </c>
      <c r="Q43" s="205"/>
      <c r="R43" s="206"/>
      <c r="S43" s="206"/>
      <c r="T43" s="207"/>
    </row>
    <row r="44" spans="1:20" x14ac:dyDescent="0.25">
      <c r="A44" s="78"/>
      <c r="B44" s="3"/>
      <c r="C44" s="3"/>
      <c r="D44" s="78"/>
      <c r="E44" s="140"/>
      <c r="F44" s="109" t="s">
        <v>20</v>
      </c>
      <c r="G44" s="57" t="s">
        <v>21</v>
      </c>
      <c r="H44" s="109" t="s">
        <v>22</v>
      </c>
      <c r="I44" s="109" t="s">
        <v>23</v>
      </c>
      <c r="J44" s="109" t="s">
        <v>24</v>
      </c>
      <c r="K44" s="184" t="s">
        <v>17</v>
      </c>
      <c r="L44" s="184"/>
      <c r="M44" s="184"/>
      <c r="N44" s="184"/>
      <c r="O44" s="254"/>
      <c r="P44" s="208" t="str">
        <f>IFERROR(VLOOKUP(Q43,_xlfn.IFS(P43="Talent",Table_Talents,P43="Faith",Table_Faith),4,0),"")</f>
        <v/>
      </c>
      <c r="Q44" s="208"/>
      <c r="R44" s="208"/>
      <c r="S44" s="208"/>
      <c r="T44" s="248"/>
    </row>
    <row r="45" spans="1:20" ht="18" thickBot="1" x14ac:dyDescent="0.35">
      <c r="A45" s="181" t="s">
        <v>101</v>
      </c>
      <c r="B45" s="182"/>
      <c r="C45" s="182"/>
      <c r="D45" s="182"/>
      <c r="E45" s="139"/>
      <c r="F45" s="110" t="str">
        <f>IFERROR(VLOOKUP(E45,_xlfn.IFS(E44="Ranged Weapon",Table_RangedWeapon,E44="Melee Weapon",Table_MeleeWeapon,E44="Grenade",Table_Grenade),2,0),"")</f>
        <v/>
      </c>
      <c r="G45" s="110" t="str">
        <f>IFERROR(VLOOKUP(E45,_xlfn.IFS(E44="Ranged Weapon",Table_RangedWeapon,E44="Melee Weapon",Table_MeleeWeapon,E44="Grenade",Table_Grenade),3,0),"")</f>
        <v/>
      </c>
      <c r="H45" s="110" t="str">
        <f>IFERROR(VLOOKUP(E45,_xlfn.IFS(E44="Ranged Weapon",Table_RangedWeapon,E44="Melee Weapon",Table_MeleeWeapon,E44="Grenade",Table_Grenade),4,0),"")</f>
        <v/>
      </c>
      <c r="I45" s="110" t="str">
        <f>IFERROR(VLOOKUP(E45,_xlfn.IFS(E44="Ranged Weapon",Table_RangedWeapon,E44="Melee Weapon",Table_MeleeWeapon,E44="Grenade",Table_Grenade),5,0),"")</f>
        <v/>
      </c>
      <c r="J45" s="110" t="str">
        <f>IFERROR(VLOOKUP(E45,_xlfn.IFS(E44="Ranged Weapon",Table_RangedWeapon,E44="Melee Weapon",Table_MeleeWeapon,E44="Grenade",Table_Grenade),6,0),"")</f>
        <v/>
      </c>
      <c r="K45" s="185" t="str">
        <f>IFERROR(VLOOKUP(E45,_xlfn.IFS(E44="Ranged Weapon",Table_RangedWeapon,E44="Melee Weapon",Table_MeleeWeapon,E44="Grenade",Table_Grenade),7,0),"")</f>
        <v/>
      </c>
      <c r="L45" s="185"/>
      <c r="M45" s="185"/>
      <c r="N45" s="185"/>
      <c r="O45" s="255"/>
      <c r="P45" s="150"/>
      <c r="Q45" s="150"/>
      <c r="R45" s="150"/>
      <c r="S45" s="150"/>
      <c r="T45" s="199"/>
    </row>
    <row r="46" spans="1:20" ht="15.75" thickTop="1" x14ac:dyDescent="0.25">
      <c r="A46" s="245"/>
      <c r="B46" s="246"/>
      <c r="C46" s="246"/>
      <c r="D46" s="246"/>
      <c r="E46" s="140"/>
      <c r="F46" s="109" t="s">
        <v>20</v>
      </c>
      <c r="G46" s="57" t="s">
        <v>21</v>
      </c>
      <c r="H46" s="109" t="s">
        <v>22</v>
      </c>
      <c r="I46" s="109" t="s">
        <v>23</v>
      </c>
      <c r="J46" s="109" t="s">
        <v>24</v>
      </c>
      <c r="K46" s="184" t="s">
        <v>17</v>
      </c>
      <c r="L46" s="184"/>
      <c r="M46" s="184"/>
      <c r="N46" s="184"/>
      <c r="O46" s="254"/>
      <c r="P46" s="150"/>
      <c r="Q46" s="150"/>
      <c r="R46" s="150"/>
      <c r="S46" s="150"/>
      <c r="T46" s="199"/>
    </row>
    <row r="47" spans="1:20" x14ac:dyDescent="0.25">
      <c r="A47" s="245"/>
      <c r="B47" s="246"/>
      <c r="C47" s="246"/>
      <c r="D47" s="246"/>
      <c r="E47" s="139"/>
      <c r="F47" s="110" t="str">
        <f>IFERROR(VLOOKUP(E47,_xlfn.IFS(E46="Ranged Weapon",Table_RangedWeapon,E46="Melee Weapon",Table_MeleeWeapon,E46="Grenade",Table_Grenade),2,0),"")</f>
        <v/>
      </c>
      <c r="G47" s="110" t="str">
        <f>IFERROR(VLOOKUP(E47,_xlfn.IFS(E46="Ranged Weapon",Table_RangedWeapon,E46="Melee Weapon",Table_MeleeWeapon,E46="Grenade",Table_Grenade),3,0),"")</f>
        <v/>
      </c>
      <c r="H47" s="110" t="str">
        <f>IFERROR(VLOOKUP(E47,_xlfn.IFS(E46="Ranged Weapon",Table_RangedWeapon,E46="Melee Weapon",Table_MeleeWeapon,E46="Grenade",Table_Grenade),4,0),"")</f>
        <v/>
      </c>
      <c r="I47" s="110" t="str">
        <f>IFERROR(VLOOKUP(E47,_xlfn.IFS(E46="Ranged Weapon",Table_RangedWeapon,E46="Melee Weapon",Table_MeleeWeapon,E46="Grenade",Table_Grenade),5,0),"")</f>
        <v/>
      </c>
      <c r="J47" s="110" t="str">
        <f>IFERROR(VLOOKUP(E47,_xlfn.IFS(E46="Ranged Weapon",Table_RangedWeapon,E46="Melee Weapon",Table_MeleeWeapon,E46="Grenade",Table_Grenade),6,0),"")</f>
        <v/>
      </c>
      <c r="K47" s="185" t="str">
        <f>IFERROR(VLOOKUP(E47,_xlfn.IFS(E46="Ranged Weapon",Table_RangedWeapon,E46="Melee Weapon",Table_MeleeWeapon,E46="Grenade",Table_Grenade),7,0),"")</f>
        <v/>
      </c>
      <c r="L47" s="185"/>
      <c r="M47" s="185"/>
      <c r="N47" s="185"/>
      <c r="O47" s="255"/>
      <c r="P47" s="150"/>
      <c r="Q47" s="150"/>
      <c r="R47" s="150"/>
      <c r="S47" s="150"/>
      <c r="T47" s="199"/>
    </row>
    <row r="48" spans="1:20" x14ac:dyDescent="0.25">
      <c r="A48" s="245"/>
      <c r="B48" s="246"/>
      <c r="C48" s="246"/>
      <c r="D48" s="246"/>
      <c r="E48" s="140"/>
      <c r="F48" s="109" t="s">
        <v>20</v>
      </c>
      <c r="G48" s="57" t="s">
        <v>21</v>
      </c>
      <c r="H48" s="109" t="s">
        <v>22</v>
      </c>
      <c r="I48" s="109" t="s">
        <v>23</v>
      </c>
      <c r="J48" s="109" t="s">
        <v>24</v>
      </c>
      <c r="K48" s="184" t="s">
        <v>17</v>
      </c>
      <c r="L48" s="184"/>
      <c r="M48" s="184"/>
      <c r="N48" s="184"/>
      <c r="O48" s="254"/>
      <c r="P48" s="150"/>
      <c r="Q48" s="150"/>
      <c r="R48" s="150"/>
      <c r="S48" s="150"/>
      <c r="T48" s="199"/>
    </row>
    <row r="49" spans="1:20" ht="15.75" thickBot="1" x14ac:dyDescent="0.3">
      <c r="A49" s="245"/>
      <c r="B49" s="246"/>
      <c r="C49" s="246"/>
      <c r="D49" s="246"/>
      <c r="E49" s="141"/>
      <c r="F49" s="112" t="str">
        <f>IFERROR(VLOOKUP(E49,_xlfn.IFS(E48="Ranged Weapon",Table_RangedWeapon,E48="Melee Weapon",Table_MeleeWeapon,E48="Grenade",Table_Grenade),2,0),"")</f>
        <v/>
      </c>
      <c r="G49" s="112" t="str">
        <f>IFERROR(VLOOKUP(E49,_xlfn.IFS(E48="Ranged Weapon",Table_RangedWeapon,E48="Melee Weapon",Table_MeleeWeapon,E48="Grenade",Table_Grenade),3,0),"")</f>
        <v/>
      </c>
      <c r="H49" s="112" t="str">
        <f>IFERROR(VLOOKUP(E49,_xlfn.IFS(E48="Ranged Weapon",Table_RangedWeapon,E48="Melee Weapon",Table_MeleeWeapon,E48="Grenade",Table_Grenade),4,0),"")</f>
        <v/>
      </c>
      <c r="I49" s="112" t="str">
        <f>IFERROR(VLOOKUP(E49,_xlfn.IFS(E48="Ranged Weapon",Table_RangedWeapon,E48="Melee Weapon",Table_MeleeWeapon,E48="Grenade",Table_Grenade),5,0),"")</f>
        <v/>
      </c>
      <c r="J49" s="112" t="str">
        <f>IFERROR(VLOOKUP(E49,_xlfn.IFS(E48="Ranged Weapon",Table_RangedWeapon,E48="Melee Weapon",Table_MeleeWeapon,E48="Grenade",Table_Grenade),6,0),"")</f>
        <v/>
      </c>
      <c r="K49" s="244" t="str">
        <f>IFERROR(VLOOKUP(E49,_xlfn.IFS(E48="Ranged Weapon",Table_RangedWeapon,E48="Melee Weapon",Table_MeleeWeapon,E48="Grenade",Table_Grenade),7,0),"")</f>
        <v/>
      </c>
      <c r="L49" s="244"/>
      <c r="M49" s="244"/>
      <c r="N49" s="244"/>
      <c r="O49" s="256"/>
      <c r="P49" s="150"/>
      <c r="Q49" s="150"/>
      <c r="R49" s="150"/>
      <c r="S49" s="150"/>
      <c r="T49" s="199"/>
    </row>
    <row r="50" spans="1:20" ht="17.25" x14ac:dyDescent="0.3">
      <c r="A50" s="245"/>
      <c r="B50" s="246"/>
      <c r="C50" s="246"/>
      <c r="D50" s="247"/>
      <c r="E50" s="264" t="s">
        <v>2</v>
      </c>
      <c r="F50" s="265"/>
      <c r="G50" s="265"/>
      <c r="H50" s="265"/>
      <c r="I50" s="265"/>
      <c r="J50" s="265"/>
      <c r="K50" s="265"/>
      <c r="L50" s="265"/>
      <c r="M50" s="265"/>
      <c r="N50" s="265"/>
      <c r="O50" s="266"/>
      <c r="P50" s="200"/>
      <c r="Q50" s="150"/>
      <c r="R50" s="150"/>
      <c r="S50" s="150"/>
      <c r="T50" s="199"/>
    </row>
    <row r="51" spans="1:20" x14ac:dyDescent="0.25">
      <c r="A51" s="245"/>
      <c r="B51" s="246"/>
      <c r="C51" s="246"/>
      <c r="D51" s="247"/>
      <c r="E51" s="15" t="s">
        <v>6</v>
      </c>
      <c r="F51" s="214" t="s">
        <v>7</v>
      </c>
      <c r="G51" s="214"/>
      <c r="H51" s="214"/>
      <c r="I51" s="214"/>
      <c r="J51" s="214"/>
      <c r="K51" s="214"/>
      <c r="L51" s="214"/>
      <c r="M51" s="214"/>
      <c r="N51" s="214"/>
      <c r="O51" s="34" t="s">
        <v>8</v>
      </c>
      <c r="P51" s="200"/>
      <c r="Q51" s="150"/>
      <c r="R51" s="150"/>
      <c r="S51" s="150"/>
      <c r="T51" s="199"/>
    </row>
    <row r="52" spans="1:20" x14ac:dyDescent="0.25">
      <c r="A52" s="250"/>
      <c r="B52" s="251"/>
      <c r="C52" s="251"/>
      <c r="D52" s="252"/>
      <c r="E52" s="190"/>
      <c r="F52" s="193" t="str">
        <f>IFERROR(VLOOKUP(E52, Table_Equipment, 3, 0), "")</f>
        <v/>
      </c>
      <c r="G52" s="193"/>
      <c r="H52" s="193"/>
      <c r="I52" s="193"/>
      <c r="J52" s="193"/>
      <c r="K52" s="193"/>
      <c r="L52" s="193"/>
      <c r="M52" s="193"/>
      <c r="N52" s="193"/>
      <c r="O52" s="194" t="str">
        <f>IFERROR(VLOOKUP(E52, Table_Equipment, 4, 0), "")</f>
        <v/>
      </c>
      <c r="P52" s="200"/>
      <c r="Q52" s="150"/>
      <c r="R52" s="150"/>
      <c r="S52" s="150"/>
      <c r="T52" s="199"/>
    </row>
    <row r="53" spans="1:20" x14ac:dyDescent="0.25">
      <c r="A53" s="78"/>
      <c r="B53" s="78"/>
      <c r="C53" s="78"/>
      <c r="D53" s="78"/>
      <c r="E53" s="191"/>
      <c r="F53" s="193"/>
      <c r="G53" s="193"/>
      <c r="H53" s="193"/>
      <c r="I53" s="193"/>
      <c r="J53" s="193"/>
      <c r="K53" s="193"/>
      <c r="L53" s="193"/>
      <c r="M53" s="193"/>
      <c r="N53" s="193"/>
      <c r="O53" s="195"/>
      <c r="P53" s="200"/>
      <c r="Q53" s="150"/>
      <c r="R53" s="150"/>
      <c r="S53" s="150"/>
      <c r="T53" s="199"/>
    </row>
    <row r="54" spans="1:20" ht="18" thickBot="1" x14ac:dyDescent="0.35">
      <c r="A54" s="181" t="s">
        <v>102</v>
      </c>
      <c r="B54" s="182"/>
      <c r="C54" s="182"/>
      <c r="D54" s="183"/>
      <c r="E54" s="191"/>
      <c r="F54" s="193"/>
      <c r="G54" s="193"/>
      <c r="H54" s="193"/>
      <c r="I54" s="193"/>
      <c r="J54" s="193"/>
      <c r="K54" s="193"/>
      <c r="L54" s="193"/>
      <c r="M54" s="193"/>
      <c r="N54" s="193"/>
      <c r="O54" s="195"/>
      <c r="P54" s="200"/>
      <c r="Q54" s="150"/>
      <c r="R54" s="150"/>
      <c r="S54" s="150"/>
      <c r="T54" s="199"/>
    </row>
    <row r="55" spans="1:20" ht="15.75" thickTop="1" x14ac:dyDescent="0.25">
      <c r="A55" s="245"/>
      <c r="B55" s="246"/>
      <c r="C55" s="246"/>
      <c r="D55" s="247"/>
      <c r="E55" s="243"/>
      <c r="F55" s="193" t="str">
        <f>IFERROR(VLOOKUP(E55, Table_Equipment, 3, 0), "")</f>
        <v/>
      </c>
      <c r="G55" s="193"/>
      <c r="H55" s="193"/>
      <c r="I55" s="193"/>
      <c r="J55" s="193"/>
      <c r="K55" s="193"/>
      <c r="L55" s="193"/>
      <c r="M55" s="193"/>
      <c r="N55" s="193"/>
      <c r="O55" s="195" t="str">
        <f>IFERROR(VLOOKUP(E55, Table_Equipment, 4, 0), "")</f>
        <v/>
      </c>
      <c r="P55" s="200"/>
      <c r="Q55" s="150"/>
      <c r="R55" s="150"/>
      <c r="S55" s="150"/>
      <c r="T55" s="199"/>
    </row>
    <row r="56" spans="1:20" x14ac:dyDescent="0.25">
      <c r="A56" s="245"/>
      <c r="B56" s="246"/>
      <c r="C56" s="246"/>
      <c r="D56" s="247"/>
      <c r="E56" s="191"/>
      <c r="F56" s="193"/>
      <c r="G56" s="193"/>
      <c r="H56" s="193"/>
      <c r="I56" s="193"/>
      <c r="J56" s="193"/>
      <c r="K56" s="193"/>
      <c r="L56" s="193"/>
      <c r="M56" s="193"/>
      <c r="N56" s="193"/>
      <c r="O56" s="195"/>
      <c r="P56" s="200"/>
      <c r="Q56" s="150"/>
      <c r="R56" s="150"/>
      <c r="S56" s="150"/>
      <c r="T56" s="199"/>
    </row>
    <row r="57" spans="1:20" x14ac:dyDescent="0.25">
      <c r="A57" s="245"/>
      <c r="B57" s="246"/>
      <c r="C57" s="246"/>
      <c r="D57" s="247"/>
      <c r="E57" s="191"/>
      <c r="F57" s="193"/>
      <c r="G57" s="193"/>
      <c r="H57" s="193"/>
      <c r="I57" s="193"/>
      <c r="J57" s="193"/>
      <c r="K57" s="193"/>
      <c r="L57" s="193"/>
      <c r="M57" s="193"/>
      <c r="N57" s="193"/>
      <c r="O57" s="195"/>
      <c r="P57" s="200"/>
      <c r="Q57" s="150"/>
      <c r="R57" s="150"/>
      <c r="S57" s="150"/>
      <c r="T57" s="199"/>
    </row>
    <row r="58" spans="1:20" x14ac:dyDescent="0.25">
      <c r="A58" s="245"/>
      <c r="B58" s="246"/>
      <c r="C58" s="246"/>
      <c r="D58" s="247"/>
      <c r="E58" s="243"/>
      <c r="F58" s="193" t="str">
        <f>IFERROR(VLOOKUP(E58, Table_Equipment, 3, 0), "")</f>
        <v/>
      </c>
      <c r="G58" s="193"/>
      <c r="H58" s="193"/>
      <c r="I58" s="193"/>
      <c r="J58" s="193"/>
      <c r="K58" s="193"/>
      <c r="L58" s="193"/>
      <c r="M58" s="193"/>
      <c r="N58" s="193"/>
      <c r="O58" s="195" t="str">
        <f>IFERROR(VLOOKUP(E58, Table_Equipment, 4, 0), "")</f>
        <v/>
      </c>
      <c r="P58" s="200"/>
      <c r="Q58" s="150"/>
      <c r="R58" s="150"/>
      <c r="S58" s="150"/>
      <c r="T58" s="199"/>
    </row>
    <row r="59" spans="1:20" x14ac:dyDescent="0.25">
      <c r="A59" s="245"/>
      <c r="B59" s="246"/>
      <c r="C59" s="246"/>
      <c r="D59" s="247"/>
      <c r="E59" s="191"/>
      <c r="F59" s="193"/>
      <c r="G59" s="193"/>
      <c r="H59" s="193"/>
      <c r="I59" s="193"/>
      <c r="J59" s="193"/>
      <c r="K59" s="193"/>
      <c r="L59" s="193"/>
      <c r="M59" s="193"/>
      <c r="N59" s="193"/>
      <c r="O59" s="195"/>
      <c r="P59" s="200"/>
      <c r="Q59" s="150"/>
      <c r="R59" s="150"/>
      <c r="S59" s="150"/>
      <c r="T59" s="199"/>
    </row>
    <row r="60" spans="1:20" x14ac:dyDescent="0.25">
      <c r="A60" s="245"/>
      <c r="B60" s="246"/>
      <c r="C60" s="246"/>
      <c r="D60" s="247"/>
      <c r="E60" s="191"/>
      <c r="F60" s="193"/>
      <c r="G60" s="193"/>
      <c r="H60" s="193"/>
      <c r="I60" s="193"/>
      <c r="J60" s="193"/>
      <c r="K60" s="193"/>
      <c r="L60" s="193"/>
      <c r="M60" s="193"/>
      <c r="N60" s="193"/>
      <c r="O60" s="195"/>
      <c r="P60" s="200"/>
      <c r="Q60" s="150"/>
      <c r="R60" s="150"/>
      <c r="S60" s="150"/>
      <c r="T60" s="199"/>
    </row>
    <row r="61" spans="1:20" x14ac:dyDescent="0.25">
      <c r="A61" s="250"/>
      <c r="B61" s="251"/>
      <c r="C61" s="251"/>
      <c r="D61" s="252"/>
      <c r="E61" s="243"/>
      <c r="F61" s="193" t="str">
        <f>IFERROR(VLOOKUP(E61, Table_Equipment, 3, 0), "")</f>
        <v/>
      </c>
      <c r="G61" s="193"/>
      <c r="H61" s="193"/>
      <c r="I61" s="193"/>
      <c r="J61" s="193"/>
      <c r="K61" s="193"/>
      <c r="L61" s="193"/>
      <c r="M61" s="193"/>
      <c r="N61" s="193"/>
      <c r="O61" s="195" t="str">
        <f>IFERROR(VLOOKUP(E61, Table_Equipment, 4, 0), "")</f>
        <v/>
      </c>
      <c r="P61" s="200"/>
      <c r="Q61" s="150"/>
      <c r="R61" s="150"/>
      <c r="S61" s="150"/>
      <c r="T61" s="199"/>
    </row>
    <row r="62" spans="1:20" x14ac:dyDescent="0.25">
      <c r="A62" s="78"/>
      <c r="B62" s="78"/>
      <c r="C62" s="78"/>
      <c r="D62" s="78"/>
      <c r="E62" s="191"/>
      <c r="F62" s="193"/>
      <c r="G62" s="193"/>
      <c r="H62" s="193"/>
      <c r="I62" s="193"/>
      <c r="J62" s="193"/>
      <c r="K62" s="193"/>
      <c r="L62" s="193"/>
      <c r="M62" s="193"/>
      <c r="N62" s="193"/>
      <c r="O62" s="195"/>
      <c r="P62" s="200"/>
      <c r="Q62" s="150"/>
      <c r="R62" s="150"/>
      <c r="S62" s="150"/>
      <c r="T62" s="199"/>
    </row>
    <row r="63" spans="1:20" x14ac:dyDescent="0.25">
      <c r="A63" s="78"/>
      <c r="B63" s="78"/>
      <c r="C63" s="78"/>
      <c r="D63" s="78"/>
      <c r="E63" s="191"/>
      <c r="F63" s="193"/>
      <c r="G63" s="193"/>
      <c r="H63" s="193"/>
      <c r="I63" s="193"/>
      <c r="J63" s="193"/>
      <c r="K63" s="193"/>
      <c r="L63" s="193"/>
      <c r="M63" s="193"/>
      <c r="N63" s="193"/>
      <c r="O63" s="195"/>
      <c r="P63" s="200"/>
      <c r="Q63" s="150"/>
      <c r="R63" s="150"/>
      <c r="S63" s="150"/>
      <c r="T63" s="199"/>
    </row>
    <row r="64" spans="1:20" x14ac:dyDescent="0.25">
      <c r="A64" s="78"/>
      <c r="B64" s="78"/>
      <c r="C64" s="78"/>
      <c r="D64" s="78"/>
      <c r="E64" s="243"/>
      <c r="F64" s="193" t="str">
        <f>IFERROR(VLOOKUP(E64, Table_Equipment, 3, 0), "")</f>
        <v/>
      </c>
      <c r="G64" s="193"/>
      <c r="H64" s="193"/>
      <c r="I64" s="193"/>
      <c r="J64" s="193"/>
      <c r="K64" s="193"/>
      <c r="L64" s="193"/>
      <c r="M64" s="193"/>
      <c r="N64" s="193"/>
      <c r="O64" s="195" t="str">
        <f>IFERROR(VLOOKUP(E64, Table_Equipment, 4, 0), "")</f>
        <v/>
      </c>
      <c r="P64" s="209"/>
      <c r="Q64" s="201"/>
      <c r="R64" s="201"/>
      <c r="S64" s="201"/>
      <c r="T64" s="202"/>
    </row>
    <row r="65" spans="5:20" ht="18" thickBot="1" x14ac:dyDescent="0.35">
      <c r="E65" s="191"/>
      <c r="F65" s="193"/>
      <c r="G65" s="193"/>
      <c r="H65" s="193"/>
      <c r="I65" s="193"/>
      <c r="J65" s="193"/>
      <c r="K65" s="193"/>
      <c r="L65" s="193"/>
      <c r="M65" s="193"/>
      <c r="N65" s="193"/>
      <c r="O65" s="195"/>
      <c r="P65" s="181" t="s">
        <v>1</v>
      </c>
      <c r="Q65" s="182"/>
      <c r="R65" s="182"/>
      <c r="S65" s="182"/>
      <c r="T65" s="183"/>
    </row>
    <row r="66" spans="5:20" ht="15.75" thickTop="1" x14ac:dyDescent="0.25">
      <c r="E66" s="191"/>
      <c r="F66" s="193"/>
      <c r="G66" s="193"/>
      <c r="H66" s="193"/>
      <c r="I66" s="193"/>
      <c r="J66" s="193"/>
      <c r="K66" s="193"/>
      <c r="L66" s="193"/>
      <c r="M66" s="193"/>
      <c r="N66" s="193"/>
      <c r="O66" s="195"/>
      <c r="P66" s="67" t="s">
        <v>5</v>
      </c>
      <c r="Q66" s="205"/>
      <c r="R66" s="206"/>
      <c r="S66" s="206"/>
      <c r="T66" s="207"/>
    </row>
    <row r="67" spans="5:20" x14ac:dyDescent="0.25">
      <c r="E67" s="243"/>
      <c r="F67" s="193" t="str">
        <f>IFERROR(VLOOKUP(E67, Table_Equipment, 3, 0), "")</f>
        <v/>
      </c>
      <c r="G67" s="193"/>
      <c r="H67" s="193"/>
      <c r="I67" s="193"/>
      <c r="J67" s="193"/>
      <c r="K67" s="193"/>
      <c r="L67" s="193"/>
      <c r="M67" s="193"/>
      <c r="N67" s="193"/>
      <c r="O67" s="195" t="str">
        <f>IFERROR(VLOOKUP(E67, Table_Equipment, 4, 0), "")</f>
        <v/>
      </c>
      <c r="P67" s="249" t="e">
        <f>VLOOKUP(Q66,Table_Powers,11,0)</f>
        <v>#N/A</v>
      </c>
      <c r="Q67" s="208"/>
      <c r="R67" s="208"/>
      <c r="S67" s="208"/>
      <c r="T67" s="248"/>
    </row>
    <row r="68" spans="5:20" x14ac:dyDescent="0.25">
      <c r="E68" s="191"/>
      <c r="F68" s="193"/>
      <c r="G68" s="193"/>
      <c r="H68" s="193"/>
      <c r="I68" s="193"/>
      <c r="J68" s="193"/>
      <c r="K68" s="193"/>
      <c r="L68" s="193"/>
      <c r="M68" s="193"/>
      <c r="N68" s="193"/>
      <c r="O68" s="195"/>
      <c r="P68" s="200"/>
      <c r="Q68" s="150"/>
      <c r="R68" s="150"/>
      <c r="S68" s="150"/>
      <c r="T68" s="199"/>
    </row>
    <row r="69" spans="5:20" x14ac:dyDescent="0.25">
      <c r="E69" s="191"/>
      <c r="F69" s="193"/>
      <c r="G69" s="193"/>
      <c r="H69" s="193"/>
      <c r="I69" s="193"/>
      <c r="J69" s="193"/>
      <c r="K69" s="193"/>
      <c r="L69" s="193"/>
      <c r="M69" s="193"/>
      <c r="N69" s="193"/>
      <c r="O69" s="195"/>
      <c r="P69" s="200"/>
      <c r="Q69" s="150"/>
      <c r="R69" s="150"/>
      <c r="S69" s="150"/>
      <c r="T69" s="199"/>
    </row>
    <row r="70" spans="5:20" x14ac:dyDescent="0.25">
      <c r="E70" s="243"/>
      <c r="F70" s="193" t="str">
        <f>IFERROR(VLOOKUP(E70, Table_Equipment, 3, 0), "")</f>
        <v/>
      </c>
      <c r="G70" s="193"/>
      <c r="H70" s="193"/>
      <c r="I70" s="193"/>
      <c r="J70" s="193"/>
      <c r="K70" s="193"/>
      <c r="L70" s="193"/>
      <c r="M70" s="193"/>
      <c r="N70" s="193"/>
      <c r="O70" s="195" t="str">
        <f>IFERROR(VLOOKUP(E70, Table_Equipment, 4, 0), "")</f>
        <v/>
      </c>
      <c r="P70" s="200"/>
      <c r="Q70" s="150"/>
      <c r="R70" s="150"/>
      <c r="S70" s="150"/>
      <c r="T70" s="199"/>
    </row>
    <row r="71" spans="5:20" x14ac:dyDescent="0.25">
      <c r="E71" s="191"/>
      <c r="F71" s="193"/>
      <c r="G71" s="193"/>
      <c r="H71" s="193"/>
      <c r="I71" s="193"/>
      <c r="J71" s="193"/>
      <c r="K71" s="193"/>
      <c r="L71" s="193"/>
      <c r="M71" s="193"/>
      <c r="N71" s="193"/>
      <c r="O71" s="195"/>
      <c r="P71" s="200"/>
      <c r="Q71" s="150"/>
      <c r="R71" s="150"/>
      <c r="S71" s="150"/>
      <c r="T71" s="199"/>
    </row>
    <row r="72" spans="5:20" x14ac:dyDescent="0.25">
      <c r="E72" s="191"/>
      <c r="F72" s="193"/>
      <c r="G72" s="193"/>
      <c r="H72" s="193"/>
      <c r="I72" s="193"/>
      <c r="J72" s="193"/>
      <c r="K72" s="193"/>
      <c r="L72" s="193"/>
      <c r="M72" s="193"/>
      <c r="N72" s="193"/>
      <c r="O72" s="195"/>
      <c r="P72" s="200"/>
      <c r="Q72" s="150"/>
      <c r="R72" s="150"/>
      <c r="S72" s="150"/>
      <c r="T72" s="199"/>
    </row>
    <row r="73" spans="5:20" x14ac:dyDescent="0.25">
      <c r="E73" s="243"/>
      <c r="F73" s="193" t="str">
        <f>IFERROR(VLOOKUP(E73, Table_Equipment, 3, 0), "")</f>
        <v/>
      </c>
      <c r="G73" s="193"/>
      <c r="H73" s="193"/>
      <c r="I73" s="193"/>
      <c r="J73" s="193"/>
      <c r="K73" s="193"/>
      <c r="L73" s="193"/>
      <c r="M73" s="193"/>
      <c r="N73" s="193"/>
      <c r="O73" s="195" t="str">
        <f>IFERROR(VLOOKUP(E73, Table_Equipment, 4, 0), "")</f>
        <v/>
      </c>
      <c r="P73" s="200"/>
      <c r="Q73" s="150"/>
      <c r="R73" s="150"/>
      <c r="S73" s="150"/>
      <c r="T73" s="199"/>
    </row>
    <row r="74" spans="5:20" x14ac:dyDescent="0.25">
      <c r="E74" s="191"/>
      <c r="F74" s="193"/>
      <c r="G74" s="193"/>
      <c r="H74" s="193"/>
      <c r="I74" s="193"/>
      <c r="J74" s="193"/>
      <c r="K74" s="193"/>
      <c r="L74" s="193"/>
      <c r="M74" s="193"/>
      <c r="N74" s="193"/>
      <c r="O74" s="195"/>
      <c r="P74" s="200"/>
      <c r="Q74" s="150"/>
      <c r="R74" s="150"/>
      <c r="S74" s="150"/>
      <c r="T74" s="199"/>
    </row>
    <row r="75" spans="5:20" x14ac:dyDescent="0.25">
      <c r="E75" s="191"/>
      <c r="F75" s="193"/>
      <c r="G75" s="193"/>
      <c r="H75" s="193"/>
      <c r="I75" s="193"/>
      <c r="J75" s="193"/>
      <c r="K75" s="193"/>
      <c r="L75" s="193"/>
      <c r="M75" s="193"/>
      <c r="N75" s="193"/>
      <c r="O75" s="195"/>
      <c r="P75" s="200"/>
      <c r="Q75" s="150"/>
      <c r="R75" s="150"/>
      <c r="S75" s="150"/>
      <c r="T75" s="199"/>
    </row>
    <row r="76" spans="5:20" x14ac:dyDescent="0.25">
      <c r="E76" s="243"/>
      <c r="F76" s="193" t="str">
        <f>IFERROR(VLOOKUP(E76, Table_Equipment, 3, 0), "")</f>
        <v/>
      </c>
      <c r="G76" s="193"/>
      <c r="H76" s="193"/>
      <c r="I76" s="193"/>
      <c r="J76" s="193"/>
      <c r="K76" s="193"/>
      <c r="L76" s="193"/>
      <c r="M76" s="193"/>
      <c r="N76" s="193"/>
      <c r="O76" s="195" t="str">
        <f>IFERROR(VLOOKUP(E76, Table_Equipment, 4, 0), "")</f>
        <v/>
      </c>
      <c r="P76" s="200"/>
      <c r="Q76" s="150"/>
      <c r="R76" s="150"/>
      <c r="S76" s="150"/>
      <c r="T76" s="199"/>
    </row>
    <row r="77" spans="5:20" x14ac:dyDescent="0.25">
      <c r="E77" s="191"/>
      <c r="F77" s="193"/>
      <c r="G77" s="193"/>
      <c r="H77" s="193"/>
      <c r="I77" s="193"/>
      <c r="J77" s="193"/>
      <c r="K77" s="193"/>
      <c r="L77" s="193"/>
      <c r="M77" s="193"/>
      <c r="N77" s="193"/>
      <c r="O77" s="195"/>
      <c r="P77" s="200"/>
      <c r="Q77" s="150"/>
      <c r="R77" s="150"/>
      <c r="S77" s="150"/>
      <c r="T77" s="199"/>
    </row>
    <row r="78" spans="5:20" x14ac:dyDescent="0.25">
      <c r="E78" s="191"/>
      <c r="F78" s="193"/>
      <c r="G78" s="193"/>
      <c r="H78" s="193"/>
      <c r="I78" s="193"/>
      <c r="J78" s="193"/>
      <c r="K78" s="193"/>
      <c r="L78" s="193"/>
      <c r="M78" s="193"/>
      <c r="N78" s="193"/>
      <c r="O78" s="195"/>
      <c r="P78" s="200"/>
      <c r="Q78" s="150"/>
      <c r="R78" s="150"/>
      <c r="S78" s="150"/>
      <c r="T78" s="199"/>
    </row>
    <row r="79" spans="5:20" x14ac:dyDescent="0.25">
      <c r="E79" s="243"/>
      <c r="F79" s="193" t="str">
        <f>IFERROR(VLOOKUP(E79, Table_Equipment, 3, 0), "")</f>
        <v/>
      </c>
      <c r="G79" s="193"/>
      <c r="H79" s="193"/>
      <c r="I79" s="193"/>
      <c r="J79" s="193"/>
      <c r="K79" s="193"/>
      <c r="L79" s="193"/>
      <c r="M79" s="193"/>
      <c r="N79" s="193"/>
      <c r="O79" s="195" t="str">
        <f>IFERROR(VLOOKUP(E79, Table_Equipment, 4, 0), "")</f>
        <v/>
      </c>
      <c r="P79" s="200"/>
      <c r="Q79" s="150"/>
      <c r="R79" s="150"/>
      <c r="S79" s="150"/>
      <c r="T79" s="199"/>
    </row>
    <row r="80" spans="5:20" x14ac:dyDescent="0.25">
      <c r="E80" s="191"/>
      <c r="F80" s="193"/>
      <c r="G80" s="193"/>
      <c r="H80" s="193"/>
      <c r="I80" s="193"/>
      <c r="J80" s="193"/>
      <c r="K80" s="193"/>
      <c r="L80" s="193"/>
      <c r="M80" s="193"/>
      <c r="N80" s="193"/>
      <c r="O80" s="195"/>
      <c r="P80" s="200"/>
      <c r="Q80" s="150"/>
      <c r="R80" s="150"/>
      <c r="S80" s="150"/>
      <c r="T80" s="199"/>
    </row>
    <row r="81" spans="5:20" x14ac:dyDescent="0.25">
      <c r="E81" s="191"/>
      <c r="F81" s="193"/>
      <c r="G81" s="193"/>
      <c r="H81" s="193"/>
      <c r="I81" s="193"/>
      <c r="J81" s="193"/>
      <c r="K81" s="193"/>
      <c r="L81" s="193"/>
      <c r="M81" s="193"/>
      <c r="N81" s="193"/>
      <c r="O81" s="195"/>
      <c r="P81" s="200"/>
      <c r="Q81" s="150"/>
      <c r="R81" s="150"/>
      <c r="S81" s="150"/>
      <c r="T81" s="199"/>
    </row>
    <row r="82" spans="5:20" x14ac:dyDescent="0.25">
      <c r="E82" s="243"/>
      <c r="F82" s="193" t="str">
        <f>IFERROR(VLOOKUP(E82, Table_Equipment, 3, 0), "")</f>
        <v/>
      </c>
      <c r="G82" s="193"/>
      <c r="H82" s="193"/>
      <c r="I82" s="193"/>
      <c r="J82" s="193"/>
      <c r="K82" s="193"/>
      <c r="L82" s="193"/>
      <c r="M82" s="193"/>
      <c r="N82" s="193"/>
      <c r="O82" s="195" t="str">
        <f>IFERROR(VLOOKUP(E82, Table_Equipment, 4, 0), "")</f>
        <v/>
      </c>
      <c r="P82" s="200"/>
      <c r="Q82" s="150"/>
      <c r="R82" s="150"/>
      <c r="S82" s="150"/>
      <c r="T82" s="199"/>
    </row>
    <row r="83" spans="5:20" x14ac:dyDescent="0.25">
      <c r="E83" s="191"/>
      <c r="F83" s="193"/>
      <c r="G83" s="193"/>
      <c r="H83" s="193"/>
      <c r="I83" s="193"/>
      <c r="J83" s="193"/>
      <c r="K83" s="193"/>
      <c r="L83" s="193"/>
      <c r="M83" s="193"/>
      <c r="N83" s="193"/>
      <c r="O83" s="195"/>
      <c r="P83" s="200"/>
      <c r="Q83" s="150"/>
      <c r="R83" s="150"/>
      <c r="S83" s="150"/>
      <c r="T83" s="199"/>
    </row>
    <row r="84" spans="5:20" x14ac:dyDescent="0.25">
      <c r="E84" s="191"/>
      <c r="F84" s="193"/>
      <c r="G84" s="193"/>
      <c r="H84" s="193"/>
      <c r="I84" s="193"/>
      <c r="J84" s="193"/>
      <c r="K84" s="193"/>
      <c r="L84" s="193"/>
      <c r="M84" s="193"/>
      <c r="N84" s="193"/>
      <c r="O84" s="195"/>
      <c r="P84" s="200"/>
      <c r="Q84" s="150"/>
      <c r="R84" s="150"/>
      <c r="S84" s="150"/>
      <c r="T84" s="199"/>
    </row>
    <row r="85" spans="5:20" x14ac:dyDescent="0.25">
      <c r="E85" s="243"/>
      <c r="F85" s="214" t="str">
        <f>IFERROR(VLOOKUP(E85, Table_Equipment, 3, 0), "")</f>
        <v/>
      </c>
      <c r="G85" s="214"/>
      <c r="H85" s="214"/>
      <c r="I85" s="214"/>
      <c r="J85" s="214"/>
      <c r="K85" s="214"/>
      <c r="L85" s="214"/>
      <c r="M85" s="214"/>
      <c r="N85" s="214"/>
      <c r="O85" s="195" t="str">
        <f>IFERROR(VLOOKUP(E85, Table_Equipment, 4, 0), "")</f>
        <v/>
      </c>
      <c r="P85" s="200"/>
      <c r="Q85" s="150"/>
      <c r="R85" s="150"/>
      <c r="S85" s="150"/>
      <c r="T85" s="199"/>
    </row>
    <row r="86" spans="5:20" x14ac:dyDescent="0.25">
      <c r="E86" s="191"/>
      <c r="F86" s="214"/>
      <c r="G86" s="214"/>
      <c r="H86" s="214"/>
      <c r="I86" s="214"/>
      <c r="J86" s="214"/>
      <c r="K86" s="214"/>
      <c r="L86" s="214"/>
      <c r="M86" s="214"/>
      <c r="N86" s="214"/>
      <c r="O86" s="195"/>
      <c r="P86" s="200"/>
      <c r="Q86" s="150"/>
      <c r="R86" s="150"/>
      <c r="S86" s="150"/>
      <c r="T86" s="199"/>
    </row>
    <row r="87" spans="5:20" x14ac:dyDescent="0.25">
      <c r="E87" s="191"/>
      <c r="F87" s="214"/>
      <c r="G87" s="214"/>
      <c r="H87" s="214"/>
      <c r="I87" s="214"/>
      <c r="J87" s="214"/>
      <c r="K87" s="214"/>
      <c r="L87" s="214"/>
      <c r="M87" s="214"/>
      <c r="N87" s="214"/>
      <c r="O87" s="195"/>
      <c r="P87" s="209"/>
      <c r="Q87" s="201"/>
      <c r="R87" s="201"/>
      <c r="S87" s="201"/>
      <c r="T87" s="202"/>
    </row>
    <row r="88" spans="5:20" x14ac:dyDescent="0.25">
      <c r="E88" s="243"/>
      <c r="F88" s="193" t="str">
        <f>IFERROR(VLOOKUP(E88, Table_Equipment, 3, 0), "")</f>
        <v/>
      </c>
      <c r="G88" s="193"/>
      <c r="H88" s="193"/>
      <c r="I88" s="193"/>
      <c r="J88" s="193"/>
      <c r="K88" s="193"/>
      <c r="L88" s="193"/>
      <c r="M88" s="193"/>
      <c r="N88" s="193"/>
      <c r="O88" s="195" t="str">
        <f>IFERROR(VLOOKUP(E88, Table_Equipment, 4, 0), "")</f>
        <v/>
      </c>
      <c r="P88" s="78"/>
      <c r="Q88" s="78" t="str">
        <f>IF(VLOOKUP(Names_Powers,Table_Powers,8,0)=P66,Names_Powers,"")</f>
        <v/>
      </c>
      <c r="R88" s="78"/>
      <c r="S88" s="78"/>
      <c r="T88" s="78"/>
    </row>
    <row r="89" spans="5:20" x14ac:dyDescent="0.25">
      <c r="E89" s="191"/>
      <c r="F89" s="193"/>
      <c r="G89" s="193"/>
      <c r="H89" s="193"/>
      <c r="I89" s="193"/>
      <c r="J89" s="193"/>
      <c r="K89" s="193"/>
      <c r="L89" s="193"/>
      <c r="M89" s="193"/>
      <c r="N89" s="193"/>
      <c r="O89" s="195"/>
      <c r="P89" s="81"/>
      <c r="Q89" s="78"/>
      <c r="R89" s="78"/>
      <c r="S89" s="78"/>
      <c r="T89" s="78"/>
    </row>
    <row r="90" spans="5:20" x14ac:dyDescent="0.25">
      <c r="E90" s="191"/>
      <c r="F90" s="193"/>
      <c r="G90" s="193"/>
      <c r="H90" s="193"/>
      <c r="I90" s="193"/>
      <c r="J90" s="193"/>
      <c r="K90" s="193"/>
      <c r="L90" s="193"/>
      <c r="M90" s="193"/>
      <c r="N90" s="193"/>
      <c r="O90" s="195"/>
      <c r="P90" s="78"/>
      <c r="Q90" s="78"/>
      <c r="R90" s="78"/>
      <c r="S90" s="78"/>
      <c r="T90" s="78"/>
    </row>
    <row r="91" spans="5:20" x14ac:dyDescent="0.25">
      <c r="E91" s="243"/>
      <c r="F91" s="193" t="str">
        <f>IFERROR(VLOOKUP(E91, Table_Equipment, 3, 0), "")</f>
        <v/>
      </c>
      <c r="G91" s="193"/>
      <c r="H91" s="193"/>
      <c r="I91" s="193"/>
      <c r="J91" s="193"/>
      <c r="K91" s="193"/>
      <c r="L91" s="193"/>
      <c r="M91" s="193"/>
      <c r="N91" s="193"/>
      <c r="O91" s="195" t="str">
        <f>IFERROR(VLOOKUP(E91, Table_Equipment, 4, 0), "")</f>
        <v/>
      </c>
      <c r="P91" s="78"/>
      <c r="Q91" s="78"/>
      <c r="R91" s="78"/>
      <c r="S91" s="78"/>
      <c r="T91" s="78"/>
    </row>
    <row r="92" spans="5:20" x14ac:dyDescent="0.25">
      <c r="E92" s="191"/>
      <c r="F92" s="193"/>
      <c r="G92" s="193"/>
      <c r="H92" s="193"/>
      <c r="I92" s="193"/>
      <c r="J92" s="193"/>
      <c r="K92" s="193"/>
      <c r="L92" s="193"/>
      <c r="M92" s="193"/>
      <c r="N92" s="193"/>
      <c r="O92" s="195"/>
      <c r="P92" s="78"/>
      <c r="Q92" s="78"/>
      <c r="R92" s="78"/>
      <c r="S92" s="78"/>
      <c r="T92" s="78"/>
    </row>
    <row r="93" spans="5:20" x14ac:dyDescent="0.25">
      <c r="E93" s="191"/>
      <c r="F93" s="193"/>
      <c r="G93" s="193"/>
      <c r="H93" s="193"/>
      <c r="I93" s="193"/>
      <c r="J93" s="193"/>
      <c r="K93" s="193"/>
      <c r="L93" s="193"/>
      <c r="M93" s="193"/>
      <c r="N93" s="193"/>
      <c r="O93" s="195"/>
      <c r="P93" s="78"/>
      <c r="Q93" s="78"/>
      <c r="R93" s="78"/>
      <c r="S93" s="78"/>
      <c r="T93" s="78"/>
    </row>
    <row r="94" spans="5:20" x14ac:dyDescent="0.25">
      <c r="E94" s="243"/>
      <c r="F94" s="193" t="str">
        <f>IFERROR(VLOOKUP(E94, Table_Equipment, 3, 0), "")</f>
        <v/>
      </c>
      <c r="G94" s="193"/>
      <c r="H94" s="193"/>
      <c r="I94" s="193"/>
      <c r="J94" s="193"/>
      <c r="K94" s="193"/>
      <c r="L94" s="193"/>
      <c r="M94" s="193"/>
      <c r="N94" s="193"/>
      <c r="O94" s="195" t="str">
        <f>IFERROR(VLOOKUP(E94, Table_Equipment, 4, 0), "")</f>
        <v/>
      </c>
      <c r="P94" s="78"/>
      <c r="Q94" s="78"/>
      <c r="R94" s="78"/>
      <c r="S94" s="78"/>
      <c r="T94" s="78"/>
    </row>
    <row r="95" spans="5:20" x14ac:dyDescent="0.25">
      <c r="E95" s="191"/>
      <c r="F95" s="193"/>
      <c r="G95" s="193"/>
      <c r="H95" s="193"/>
      <c r="I95" s="193"/>
      <c r="J95" s="193"/>
      <c r="K95" s="193"/>
      <c r="L95" s="193"/>
      <c r="M95" s="193"/>
      <c r="N95" s="193"/>
      <c r="O95" s="195"/>
      <c r="P95" s="78"/>
      <c r="Q95" s="78"/>
      <c r="R95" s="78"/>
      <c r="S95" s="78"/>
      <c r="T95" s="78"/>
    </row>
    <row r="96" spans="5:20" x14ac:dyDescent="0.25">
      <c r="E96" s="210"/>
      <c r="F96" s="212"/>
      <c r="G96" s="212"/>
      <c r="H96" s="212"/>
      <c r="I96" s="212"/>
      <c r="J96" s="212"/>
      <c r="K96" s="212"/>
      <c r="L96" s="212"/>
      <c r="M96" s="212"/>
      <c r="N96" s="212"/>
      <c r="O96" s="211"/>
      <c r="P96" s="78"/>
    </row>
    <row r="97" spans="5:15" ht="18" thickBot="1" x14ac:dyDescent="0.35">
      <c r="E97" s="257" t="s">
        <v>25</v>
      </c>
      <c r="F97" s="257"/>
      <c r="G97" s="257"/>
      <c r="H97" s="257"/>
      <c r="I97" s="257"/>
      <c r="J97" s="257"/>
      <c r="K97" s="257"/>
      <c r="L97" s="257"/>
      <c r="M97" s="257"/>
      <c r="N97" s="257"/>
      <c r="O97" s="257"/>
    </row>
    <row r="98" spans="5:15" ht="15.75" thickTop="1" x14ac:dyDescent="0.25">
      <c r="E98" s="15" t="s">
        <v>6</v>
      </c>
      <c r="F98" s="214" t="s">
        <v>7</v>
      </c>
      <c r="G98" s="214"/>
      <c r="H98" s="214"/>
      <c r="I98" s="214"/>
      <c r="J98" s="214"/>
      <c r="K98" s="214"/>
      <c r="L98" s="214"/>
      <c r="M98" s="214"/>
      <c r="N98" s="214"/>
      <c r="O98" s="34" t="s">
        <v>8</v>
      </c>
    </row>
    <row r="99" spans="5:15" x14ac:dyDescent="0.25">
      <c r="E99" s="190"/>
      <c r="F99" s="192" t="str">
        <f>IFERROR(VLOOKUP(E99, Table_Augmetics, 2, 0), "")</f>
        <v/>
      </c>
      <c r="G99" s="192"/>
      <c r="H99" s="192"/>
      <c r="I99" s="192"/>
      <c r="J99" s="192"/>
      <c r="K99" s="192"/>
      <c r="L99" s="192"/>
      <c r="M99" s="192"/>
      <c r="N99" s="192"/>
      <c r="O99" s="194" t="str">
        <f>IFERROR(VLOOKUP(E99, Table_Augmetics, 3, 0), "")</f>
        <v/>
      </c>
    </row>
    <row r="100" spans="5:15" x14ac:dyDescent="0.25">
      <c r="E100" s="191"/>
      <c r="F100" s="193"/>
      <c r="G100" s="193"/>
      <c r="H100" s="193"/>
      <c r="I100" s="193"/>
      <c r="J100" s="193"/>
      <c r="K100" s="193"/>
      <c r="L100" s="193"/>
      <c r="M100" s="193"/>
      <c r="N100" s="193"/>
      <c r="O100" s="195"/>
    </row>
    <row r="101" spans="5:15" x14ac:dyDescent="0.25">
      <c r="E101" s="191"/>
      <c r="F101" s="212"/>
      <c r="G101" s="212"/>
      <c r="H101" s="212"/>
      <c r="I101" s="212"/>
      <c r="J101" s="212"/>
      <c r="K101" s="212"/>
      <c r="L101" s="212"/>
      <c r="M101" s="212"/>
      <c r="N101" s="212"/>
      <c r="O101" s="195"/>
    </row>
    <row r="102" spans="5:15" x14ac:dyDescent="0.25">
      <c r="E102" s="190"/>
      <c r="F102" s="192" t="s">
        <v>1597</v>
      </c>
      <c r="G102" s="192"/>
      <c r="H102" s="192"/>
      <c r="I102" s="192"/>
      <c r="J102" s="192"/>
      <c r="K102" s="192"/>
      <c r="L102" s="192"/>
      <c r="M102" s="192"/>
      <c r="N102" s="192"/>
      <c r="O102" s="194" t="str">
        <f>IFERROR(VLOOKUP(E102, Table_Augmetics, 3, 0), "")</f>
        <v/>
      </c>
    </row>
    <row r="103" spans="5:15" x14ac:dyDescent="0.25">
      <c r="E103" s="191"/>
      <c r="F103" s="193"/>
      <c r="G103" s="193"/>
      <c r="H103" s="193"/>
      <c r="I103" s="193"/>
      <c r="J103" s="193"/>
      <c r="K103" s="193"/>
      <c r="L103" s="193"/>
      <c r="M103" s="193"/>
      <c r="N103" s="193"/>
      <c r="O103" s="195"/>
    </row>
    <row r="104" spans="5:15" x14ac:dyDescent="0.25">
      <c r="E104" s="191"/>
      <c r="F104" s="212"/>
      <c r="G104" s="212"/>
      <c r="H104" s="212"/>
      <c r="I104" s="212"/>
      <c r="J104" s="212"/>
      <c r="K104" s="212"/>
      <c r="L104" s="212"/>
      <c r="M104" s="212"/>
      <c r="N104" s="212"/>
      <c r="O104" s="195"/>
    </row>
    <row r="105" spans="5:15" x14ac:dyDescent="0.25">
      <c r="E105" s="190"/>
      <c r="F105" s="192" t="str">
        <f>IFERROR(VLOOKUP(E105, Table_Augmetics, 2, 0), "")</f>
        <v/>
      </c>
      <c r="G105" s="192"/>
      <c r="H105" s="192"/>
      <c r="I105" s="192"/>
      <c r="J105" s="192"/>
      <c r="K105" s="192"/>
      <c r="L105" s="192"/>
      <c r="M105" s="192"/>
      <c r="N105" s="192"/>
      <c r="O105" s="194" t="str">
        <f>IFERROR(VLOOKUP(E105, Table_Augmetics, 3, 0), "")</f>
        <v/>
      </c>
    </row>
    <row r="106" spans="5:15" x14ac:dyDescent="0.25">
      <c r="E106" s="191"/>
      <c r="F106" s="193"/>
      <c r="G106" s="193"/>
      <c r="H106" s="193"/>
      <c r="I106" s="193"/>
      <c r="J106" s="193"/>
      <c r="K106" s="193"/>
      <c r="L106" s="193"/>
      <c r="M106" s="193"/>
      <c r="N106" s="193"/>
      <c r="O106" s="195"/>
    </row>
    <row r="107" spans="5:15" x14ac:dyDescent="0.25">
      <c r="E107" s="191"/>
      <c r="F107" s="212"/>
      <c r="G107" s="212"/>
      <c r="H107" s="212"/>
      <c r="I107" s="212"/>
      <c r="J107" s="212"/>
      <c r="K107" s="212"/>
      <c r="L107" s="212"/>
      <c r="M107" s="212"/>
      <c r="N107" s="212"/>
      <c r="O107" s="195"/>
    </row>
    <row r="108" spans="5:15" x14ac:dyDescent="0.25">
      <c r="E108" s="190"/>
      <c r="F108" s="192" t="str">
        <f>IFERROR(VLOOKUP(E108, Table_Augmetics, 2, 0), "")</f>
        <v/>
      </c>
      <c r="G108" s="192"/>
      <c r="H108" s="192"/>
      <c r="I108" s="192"/>
      <c r="J108" s="192"/>
      <c r="K108" s="192"/>
      <c r="L108" s="192"/>
      <c r="M108" s="192"/>
      <c r="N108" s="192"/>
      <c r="O108" s="194" t="str">
        <f>IFERROR(VLOOKUP(E108, Table_Augmetics, 3, 0), "")</f>
        <v/>
      </c>
    </row>
    <row r="109" spans="5:15" x14ac:dyDescent="0.25">
      <c r="E109" s="191"/>
      <c r="F109" s="193"/>
      <c r="G109" s="193"/>
      <c r="H109" s="193"/>
      <c r="I109" s="193"/>
      <c r="J109" s="193"/>
      <c r="K109" s="193"/>
      <c r="L109" s="193"/>
      <c r="M109" s="193"/>
      <c r="N109" s="193"/>
      <c r="O109" s="195"/>
    </row>
    <row r="110" spans="5:15" x14ac:dyDescent="0.25">
      <c r="E110" s="191"/>
      <c r="F110" s="212"/>
      <c r="G110" s="212"/>
      <c r="H110" s="212"/>
      <c r="I110" s="212"/>
      <c r="J110" s="212"/>
      <c r="K110" s="212"/>
      <c r="L110" s="212"/>
      <c r="M110" s="212"/>
      <c r="N110" s="212"/>
      <c r="O110" s="195"/>
    </row>
    <row r="111" spans="5:15" x14ac:dyDescent="0.25">
      <c r="E111" s="190"/>
      <c r="F111" s="192" t="str">
        <f>IFERROR(VLOOKUP(E111, Table_Augmetics, 2, 0), "")</f>
        <v/>
      </c>
      <c r="G111" s="192"/>
      <c r="H111" s="192"/>
      <c r="I111" s="192"/>
      <c r="J111" s="192"/>
      <c r="K111" s="192"/>
      <c r="L111" s="192"/>
      <c r="M111" s="192"/>
      <c r="N111" s="192"/>
      <c r="O111" s="194" t="str">
        <f>IFERROR(VLOOKUP(E111, Table_Augmetics, 3, 0), "")</f>
        <v/>
      </c>
    </row>
    <row r="112" spans="5:15" x14ac:dyDescent="0.25">
      <c r="E112" s="191"/>
      <c r="F112" s="193"/>
      <c r="G112" s="193"/>
      <c r="H112" s="193"/>
      <c r="I112" s="193"/>
      <c r="J112" s="193"/>
      <c r="K112" s="193"/>
      <c r="L112" s="193"/>
      <c r="M112" s="193"/>
      <c r="N112" s="193"/>
      <c r="O112" s="195"/>
    </row>
    <row r="113" spans="5:15" x14ac:dyDescent="0.25">
      <c r="E113" s="191"/>
      <c r="F113" s="212"/>
      <c r="G113" s="212"/>
      <c r="H113" s="212"/>
      <c r="I113" s="212"/>
      <c r="J113" s="212"/>
      <c r="K113" s="212"/>
      <c r="L113" s="212"/>
      <c r="M113" s="212"/>
      <c r="N113" s="212"/>
      <c r="O113" s="195"/>
    </row>
    <row r="114" spans="5:15" x14ac:dyDescent="0.25">
      <c r="E114" s="190"/>
      <c r="F114" s="192" t="str">
        <f>IFERROR(VLOOKUP(E114, Table_Augmetics, 2, 0), "")</f>
        <v/>
      </c>
      <c r="G114" s="192"/>
      <c r="H114" s="192"/>
      <c r="I114" s="192"/>
      <c r="J114" s="192"/>
      <c r="K114" s="192"/>
      <c r="L114" s="192"/>
      <c r="M114" s="192"/>
      <c r="N114" s="192"/>
      <c r="O114" s="194" t="str">
        <f>IFERROR(VLOOKUP(E114, Table_Augmetics, 3, 0), "")</f>
        <v/>
      </c>
    </row>
    <row r="115" spans="5:15" x14ac:dyDescent="0.25">
      <c r="E115" s="191"/>
      <c r="F115" s="193"/>
      <c r="G115" s="193"/>
      <c r="H115" s="193"/>
      <c r="I115" s="193"/>
      <c r="J115" s="193"/>
      <c r="K115" s="193"/>
      <c r="L115" s="193"/>
      <c r="M115" s="193"/>
      <c r="N115" s="193"/>
      <c r="O115" s="195"/>
    </row>
    <row r="116" spans="5:15" x14ac:dyDescent="0.25">
      <c r="E116" s="210"/>
      <c r="F116" s="212"/>
      <c r="G116" s="212"/>
      <c r="H116" s="212"/>
      <c r="I116" s="212"/>
      <c r="J116" s="212"/>
      <c r="K116" s="212"/>
      <c r="L116" s="212"/>
      <c r="M116" s="212"/>
      <c r="N116" s="212"/>
      <c r="O116" s="211"/>
    </row>
  </sheetData>
  <mergeCells count="170">
    <mergeCell ref="F94:N96"/>
    <mergeCell ref="E97:O97"/>
    <mergeCell ref="F51:N51"/>
    <mergeCell ref="E50:O50"/>
    <mergeCell ref="S1:S2"/>
    <mergeCell ref="T1:T2"/>
    <mergeCell ref="S3:S4"/>
    <mergeCell ref="T3:T4"/>
    <mergeCell ref="F61:N63"/>
    <mergeCell ref="F64:N66"/>
    <mergeCell ref="F67:N69"/>
    <mergeCell ref="F70:N72"/>
    <mergeCell ref="F73:N75"/>
    <mergeCell ref="F76:N78"/>
    <mergeCell ref="F79:N81"/>
    <mergeCell ref="F82:N84"/>
    <mergeCell ref="F85:N87"/>
    <mergeCell ref="O30:O31"/>
    <mergeCell ref="O32:O33"/>
    <mergeCell ref="O34:O35"/>
    <mergeCell ref="O36:O37"/>
    <mergeCell ref="O38:O39"/>
    <mergeCell ref="O40:O41"/>
    <mergeCell ref="O42:O43"/>
    <mergeCell ref="E27:N27"/>
    <mergeCell ref="B34:C34"/>
    <mergeCell ref="B33:C33"/>
    <mergeCell ref="B32:C32"/>
    <mergeCell ref="B27:C27"/>
    <mergeCell ref="B28:C28"/>
    <mergeCell ref="B29:C29"/>
    <mergeCell ref="B30:C30"/>
    <mergeCell ref="A36:D36"/>
    <mergeCell ref="G28:H28"/>
    <mergeCell ref="G29:H29"/>
    <mergeCell ref="L28:M28"/>
    <mergeCell ref="L29:M29"/>
    <mergeCell ref="R28:S28"/>
    <mergeCell ref="P28:Q28"/>
    <mergeCell ref="K38:N38"/>
    <mergeCell ref="K39:N39"/>
    <mergeCell ref="K40:N40"/>
    <mergeCell ref="K31:N31"/>
    <mergeCell ref="K32:N32"/>
    <mergeCell ref="K30:N30"/>
    <mergeCell ref="A52:D52"/>
    <mergeCell ref="A60:D60"/>
    <mergeCell ref="A61:D61"/>
    <mergeCell ref="P42:T42"/>
    <mergeCell ref="K33:N33"/>
    <mergeCell ref="K35:N35"/>
    <mergeCell ref="K37:N37"/>
    <mergeCell ref="K36:N36"/>
    <mergeCell ref="K34:N34"/>
    <mergeCell ref="K41:N41"/>
    <mergeCell ref="K42:N42"/>
    <mergeCell ref="O44:O45"/>
    <mergeCell ref="O46:O47"/>
    <mergeCell ref="O48:O49"/>
    <mergeCell ref="F52:N54"/>
    <mergeCell ref="F55:N57"/>
    <mergeCell ref="F58:N60"/>
    <mergeCell ref="A37:D43"/>
    <mergeCell ref="E52:E54"/>
    <mergeCell ref="O52:O54"/>
    <mergeCell ref="E55:E57"/>
    <mergeCell ref="K43:N43"/>
    <mergeCell ref="K44:N44"/>
    <mergeCell ref="K45:N45"/>
    <mergeCell ref="O73:O75"/>
    <mergeCell ref="E64:E66"/>
    <mergeCell ref="O64:O66"/>
    <mergeCell ref="E70:E72"/>
    <mergeCell ref="P37:T37"/>
    <mergeCell ref="P38:T41"/>
    <mergeCell ref="A45:D45"/>
    <mergeCell ref="A46:D46"/>
    <mergeCell ref="A47:D47"/>
    <mergeCell ref="A48:D48"/>
    <mergeCell ref="A49:D49"/>
    <mergeCell ref="A50:D50"/>
    <mergeCell ref="Q43:T43"/>
    <mergeCell ref="P44:T64"/>
    <mergeCell ref="P65:T65"/>
    <mergeCell ref="Q66:T66"/>
    <mergeCell ref="P67:T87"/>
    <mergeCell ref="A54:D54"/>
    <mergeCell ref="A55:D55"/>
    <mergeCell ref="A56:D56"/>
    <mergeCell ref="A57:D57"/>
    <mergeCell ref="A58:D58"/>
    <mergeCell ref="A59:D59"/>
    <mergeCell ref="A51:D51"/>
    <mergeCell ref="O108:O110"/>
    <mergeCell ref="E111:E113"/>
    <mergeCell ref="O111:O113"/>
    <mergeCell ref="E94:E96"/>
    <mergeCell ref="O94:O96"/>
    <mergeCell ref="K46:N46"/>
    <mergeCell ref="K47:N47"/>
    <mergeCell ref="K48:N48"/>
    <mergeCell ref="K49:N49"/>
    <mergeCell ref="E99:E101"/>
    <mergeCell ref="O99:O101"/>
    <mergeCell ref="E102:E104"/>
    <mergeCell ref="O102:O104"/>
    <mergeCell ref="E67:E69"/>
    <mergeCell ref="O67:O69"/>
    <mergeCell ref="O55:O57"/>
    <mergeCell ref="E58:E60"/>
    <mergeCell ref="O58:O60"/>
    <mergeCell ref="E61:E63"/>
    <mergeCell ref="O61:O63"/>
    <mergeCell ref="E76:E78"/>
    <mergeCell ref="O76:O78"/>
    <mergeCell ref="O70:O72"/>
    <mergeCell ref="E73:E75"/>
    <mergeCell ref="E114:E116"/>
    <mergeCell ref="O114:O116"/>
    <mergeCell ref="F108:N110"/>
    <mergeCell ref="F111:N113"/>
    <mergeCell ref="F114:N116"/>
    <mergeCell ref="E88:E90"/>
    <mergeCell ref="O88:O90"/>
    <mergeCell ref="E79:E81"/>
    <mergeCell ref="O79:O81"/>
    <mergeCell ref="E91:E93"/>
    <mergeCell ref="O91:O93"/>
    <mergeCell ref="E82:E84"/>
    <mergeCell ref="O82:O84"/>
    <mergeCell ref="E85:E87"/>
    <mergeCell ref="O85:O87"/>
    <mergeCell ref="F88:N90"/>
    <mergeCell ref="F91:N93"/>
    <mergeCell ref="E105:E107"/>
    <mergeCell ref="O105:O107"/>
    <mergeCell ref="F99:N101"/>
    <mergeCell ref="F102:N104"/>
    <mergeCell ref="F105:N107"/>
    <mergeCell ref="F98:N98"/>
    <mergeCell ref="E108:E110"/>
    <mergeCell ref="B20:C20"/>
    <mergeCell ref="B4:D4"/>
    <mergeCell ref="B21:C21"/>
    <mergeCell ref="B22:C22"/>
    <mergeCell ref="B16:C16"/>
    <mergeCell ref="B17:C17"/>
    <mergeCell ref="A24:D24"/>
    <mergeCell ref="A31:D31"/>
    <mergeCell ref="B25:C25"/>
    <mergeCell ref="B18:C18"/>
    <mergeCell ref="A15:D15"/>
    <mergeCell ref="B26:C26"/>
    <mergeCell ref="B19:C19"/>
    <mergeCell ref="Q1:R1"/>
    <mergeCell ref="Q7:S7"/>
    <mergeCell ref="F1:G1"/>
    <mergeCell ref="I2:P3"/>
    <mergeCell ref="I1:P1"/>
    <mergeCell ref="J7:P7"/>
    <mergeCell ref="B1:D1"/>
    <mergeCell ref="A5:D5"/>
    <mergeCell ref="F5:P6"/>
    <mergeCell ref="F4:P4"/>
    <mergeCell ref="E7:I7"/>
    <mergeCell ref="Q2:Q5"/>
    <mergeCell ref="R2:R5"/>
    <mergeCell ref="Q6:S6"/>
    <mergeCell ref="F2:G2"/>
    <mergeCell ref="F3:G3"/>
  </mergeCells>
  <conditionalFormatting sqref="A34:D35 B44 A46">
    <cfRule type="expression" priority="63">
      <formula>$D$34&gt;$B$2</formula>
    </cfRule>
  </conditionalFormatting>
  <conditionalFormatting sqref="A23:D30">
    <cfRule type="expression" priority="62">
      <formula>$D$23&gt;$B$2</formula>
    </cfRule>
  </conditionalFormatting>
  <conditionalFormatting sqref="B19:C19">
    <cfRule type="expression" dxfId="40" priority="56">
      <formula>PowerField?&gt;0</formula>
    </cfRule>
  </conditionalFormatting>
  <conditionalFormatting sqref="A47">
    <cfRule type="expression" priority="55">
      <formula>$D$34&gt;$B$2</formula>
    </cfRule>
  </conditionalFormatting>
  <conditionalFormatting sqref="A48">
    <cfRule type="expression" priority="54">
      <formula>$D$34&gt;$B$2</formula>
    </cfRule>
  </conditionalFormatting>
  <conditionalFormatting sqref="A49">
    <cfRule type="expression" priority="53">
      <formula>$D$34&gt;$B$2</formula>
    </cfRule>
  </conditionalFormatting>
  <conditionalFormatting sqref="A50">
    <cfRule type="expression" priority="52">
      <formula>$D$34&gt;$B$2</formula>
    </cfRule>
  </conditionalFormatting>
  <conditionalFormatting sqref="A51">
    <cfRule type="expression" priority="51">
      <formula>$D$34&gt;$B$2</formula>
    </cfRule>
  </conditionalFormatting>
  <conditionalFormatting sqref="A52">
    <cfRule type="expression" priority="50">
      <formula>$D$34&gt;$B$2</formula>
    </cfRule>
  </conditionalFormatting>
  <conditionalFormatting sqref="A37">
    <cfRule type="expression" priority="49">
      <formula>$D$34&gt;$B$2</formula>
    </cfRule>
  </conditionalFormatting>
  <conditionalFormatting sqref="D7">
    <cfRule type="expression" dxfId="39" priority="42">
      <formula>Powered_Rating&gt;0</formula>
    </cfRule>
  </conditionalFormatting>
  <conditionalFormatting sqref="A55:A61">
    <cfRule type="expression" priority="41">
      <formula>$D$34&gt;$B$2</formula>
    </cfRule>
  </conditionalFormatting>
  <conditionalFormatting sqref="T28 J28:L29 P27:T27 E27:N27 P96:P116 A27:D116 E28:G29 P28:R28 P29:T95 N28:N29 E30:N31 O51:O96 O98:O116 E115:E116 E98:F99 E100:E101 E102:F102 E103:E104 E105:F105 E106:E107 E108:F108 E109:E110 E111:F111 E112:E113 E114:F114 E95:E97 E51:F52 E53:E54 E55:F55 E56:E57 E58:F58 E59:E60 E61:F61 E62:E63 E64:F64 E65:E66 E67:F67 E68:E69 E70:F70 E71:E72 E73:F73 E74:E75 E76:F76 E77:E78 E79:F79 E80:E81 E82:F82 E83:E84 E85:F85 E86:E87 E88:F88 E89:E90 E91:F91 E92:E93 E94:F94 E50 A1:S1 A6:S26 A2:R5 S3">
    <cfRule type="expression" dxfId="38" priority="31">
      <formula>Trauma&gt;Tier</formula>
    </cfRule>
    <cfRule type="expression" dxfId="37" priority="33">
      <formula>Trauma&gt;(Tier+1)*3/4</formula>
    </cfRule>
    <cfRule type="expression" dxfId="36" priority="34">
      <formula>Trauma&gt;(Tier+1)/2</formula>
    </cfRule>
  </conditionalFormatting>
  <conditionalFormatting sqref="I28:I29">
    <cfRule type="expression" dxfId="35" priority="28">
      <formula>Trauma&gt;Tier</formula>
    </cfRule>
    <cfRule type="expression" dxfId="34" priority="29">
      <formula>Trauma&gt;(Tier+1)*3/4</formula>
    </cfRule>
    <cfRule type="expression" dxfId="33" priority="30">
      <formula>Trauma&gt;(Tier+1)/2</formula>
    </cfRule>
  </conditionalFormatting>
  <conditionalFormatting sqref="E32:N33">
    <cfRule type="expression" dxfId="32" priority="25">
      <formula>Trauma&gt;Tier</formula>
    </cfRule>
    <cfRule type="expression" dxfId="31" priority="26">
      <formula>Trauma&gt;(Tier+1)*3/4</formula>
    </cfRule>
    <cfRule type="expression" dxfId="30" priority="27">
      <formula>Trauma&gt;(Tier+1)/2</formula>
    </cfRule>
  </conditionalFormatting>
  <conditionalFormatting sqref="E34:N35">
    <cfRule type="expression" dxfId="29" priority="22">
      <formula>Trauma&gt;Tier</formula>
    </cfRule>
    <cfRule type="expression" dxfId="28" priority="23">
      <formula>Trauma&gt;(Tier+1)*3/4</formula>
    </cfRule>
    <cfRule type="expression" dxfId="27" priority="24">
      <formula>Trauma&gt;(Tier+1)/2</formula>
    </cfRule>
  </conditionalFormatting>
  <conditionalFormatting sqref="E36:N37">
    <cfRule type="expression" dxfId="26" priority="19">
      <formula>Trauma&gt;Tier</formula>
    </cfRule>
    <cfRule type="expression" dxfId="25" priority="20">
      <formula>Trauma&gt;(Tier+1)*3/4</formula>
    </cfRule>
    <cfRule type="expression" dxfId="24" priority="21">
      <formula>Trauma&gt;(Tier+1)/2</formula>
    </cfRule>
  </conditionalFormatting>
  <conditionalFormatting sqref="E38:N39">
    <cfRule type="expression" dxfId="23" priority="16">
      <formula>Trauma&gt;Tier</formula>
    </cfRule>
    <cfRule type="expression" dxfId="22" priority="17">
      <formula>Trauma&gt;(Tier+1)*3/4</formula>
    </cfRule>
    <cfRule type="expression" dxfId="21" priority="18">
      <formula>Trauma&gt;(Tier+1)/2</formula>
    </cfRule>
  </conditionalFormatting>
  <conditionalFormatting sqref="E40:N41">
    <cfRule type="expression" dxfId="20" priority="13">
      <formula>Trauma&gt;Tier</formula>
    </cfRule>
    <cfRule type="expression" dxfId="19" priority="14">
      <formula>Trauma&gt;(Tier+1)*3/4</formula>
    </cfRule>
    <cfRule type="expression" dxfId="18" priority="15">
      <formula>Trauma&gt;(Tier+1)/2</formula>
    </cfRule>
  </conditionalFormatting>
  <conditionalFormatting sqref="E42:N43">
    <cfRule type="expression" dxfId="17" priority="10">
      <formula>Trauma&gt;Tier</formula>
    </cfRule>
    <cfRule type="expression" dxfId="16" priority="11">
      <formula>Trauma&gt;(Tier+1)*3/4</formula>
    </cfRule>
    <cfRule type="expression" dxfId="15" priority="12">
      <formula>Trauma&gt;(Tier+1)/2</formula>
    </cfRule>
  </conditionalFormatting>
  <conditionalFormatting sqref="E44:N45">
    <cfRule type="expression" dxfId="14" priority="7">
      <formula>Trauma&gt;Tier</formula>
    </cfRule>
    <cfRule type="expression" dxfId="13" priority="8">
      <formula>Trauma&gt;(Tier+1)*3/4</formula>
    </cfRule>
    <cfRule type="expression" dxfId="12" priority="9">
      <formula>Trauma&gt;(Tier+1)/2</formula>
    </cfRule>
  </conditionalFormatting>
  <conditionalFormatting sqref="E46:N47">
    <cfRule type="expression" dxfId="11" priority="4">
      <formula>Trauma&gt;Tier</formula>
    </cfRule>
    <cfRule type="expression" dxfId="10" priority="5">
      <formula>Trauma&gt;(Tier+1)*3/4</formula>
    </cfRule>
    <cfRule type="expression" dxfId="9" priority="6">
      <formula>Trauma&gt;(Tier+1)/2</formula>
    </cfRule>
  </conditionalFormatting>
  <conditionalFormatting sqref="E48:N49">
    <cfRule type="expression" dxfId="8" priority="1">
      <formula>Trauma&gt;Tier</formula>
    </cfRule>
    <cfRule type="expression" dxfId="7" priority="2">
      <formula>Trauma&gt;(Tier+1)*3/4</formula>
    </cfRule>
    <cfRule type="expression" dxfId="6" priority="3">
      <formula>Trauma&gt;(Tier+1)/2</formula>
    </cfRule>
  </conditionalFormatting>
  <dataValidations count="18">
    <dataValidation type="list" errorStyle="warning" allowBlank="1" showErrorMessage="1" sqref="F2:G2" xr:uid="{2D5AFBEB-34F7-48A4-B517-1B5184688D18}">
      <formula1>Names_Species</formula1>
    </dataValidation>
    <dataValidation type="list" errorStyle="information" allowBlank="1" showErrorMessage="1" sqref="E29 P30:P36" xr:uid="{30C4C68B-82FD-4AC8-BD03-3A58B95E87AC}">
      <formula1>Armour_Names</formula1>
    </dataValidation>
    <dataValidation type="list" errorStyle="information" allowBlank="1" showErrorMessage="1" sqref="F3:G3" xr:uid="{840D7311-C7DC-439F-8E03-01DE6C4A48B3}">
      <formula1>INDIRECT(Species)</formula1>
    </dataValidation>
    <dataValidation type="list" errorStyle="information" allowBlank="1" showErrorMessage="1" sqref="J9:J26" xr:uid="{E62A53C0-D84A-43C0-A59B-F41B0C5F9FC6}">
      <formula1>Names_Powers</formula1>
    </dataValidation>
    <dataValidation type="list" allowBlank="1" showInputMessage="1" showErrorMessage="1" sqref="R30:R36" xr:uid="{6425AE06-F967-4770-ACBE-5443E93E70EA}">
      <formula1>Names_Faith</formula1>
    </dataValidation>
    <dataValidation type="list" allowBlank="1" showInputMessage="1" showErrorMessage="1" sqref="E30 E44 E46 E32 E34 E36 E38 E40 E42 E48" xr:uid="{016F9701-F0A5-467F-84B0-23FE256EF781}">
      <formula1>"Ranged Weapon, Melee Weapon, Grenade"</formula1>
    </dataValidation>
    <dataValidation type="list" allowBlank="1" showInputMessage="1" showErrorMessage="1" sqref="E31 E45 E47 E33 E35 E37 E39 E41 E43 E49" xr:uid="{53FC1172-FBFE-47DE-8A44-650405CBD233}">
      <formula1>_xlfn.IFS(E30="Ranged Weapon",Names_RangedWeapon,E30="Melee Weapon",Names_MeleeWeapon,E30="Grenade",Names_Grenade)</formula1>
    </dataValidation>
    <dataValidation type="list" errorStyle="information" allowBlank="1" showErrorMessage="1" sqref="J29" xr:uid="{3CEDA2DF-ADA1-45AA-9F60-95796210D2C5}">
      <formula1>Names_Shields</formula1>
    </dataValidation>
    <dataValidation type="list" allowBlank="1" showInputMessage="1" showErrorMessage="1" sqref="E52:E96" xr:uid="{2215CDDA-DF02-4715-8681-01A4C03A2697}">
      <formula1>Names_Equipment</formula1>
    </dataValidation>
    <dataValidation type="list" allowBlank="1" showInputMessage="1" showErrorMessage="1" sqref="P43" xr:uid="{D8B948B0-1218-4D96-A0A7-DF9D36E7E284}">
      <formula1>"Talent, Faith"</formula1>
    </dataValidation>
    <dataValidation type="list" allowBlank="1" showInputMessage="1" showErrorMessage="1" sqref="Q43:T43" xr:uid="{DA29704A-2648-4BAC-8F42-87E0012F2BA2}">
      <formula1>_xlfn.IFS(P43="Talent",Names_Talents,P43="Faith",Table_Faith)</formula1>
    </dataValidation>
    <dataValidation type="list" allowBlank="1" showInputMessage="1" showErrorMessage="1" sqref="P66" xr:uid="{A2D281C9-ACBE-4A9B-8869-12D4A257C375}">
      <formula1>Names_Discipline</formula1>
    </dataValidation>
    <dataValidation type="list" allowBlank="1" showInputMessage="1" showErrorMessage="1" sqref="Q66:T66" xr:uid="{2DAA11C3-9CD5-4820-8DC3-077AD56CE8B5}">
      <formula1>INDIRECT($P$66)</formula1>
    </dataValidation>
    <dataValidation type="list" allowBlank="1" showInputMessage="1" showErrorMessage="1" sqref="E99:E116" xr:uid="{86F76783-3FFF-48FC-954D-9A0005E61ABF}">
      <formula1>Names_Augmetics</formula1>
    </dataValidation>
    <dataValidation type="list" allowBlank="1" showInputMessage="1" showErrorMessage="1" sqref="A46:D52" xr:uid="{222483F8-8195-4733-B51C-97FDFB68D9FA}">
      <formula1>Names_MemorableInjuries</formula1>
    </dataValidation>
    <dataValidation type="list" allowBlank="1" showInputMessage="1" showErrorMessage="1" sqref="H3" xr:uid="{AB422B93-3A21-40E8-916D-13462F919B67}">
      <formula1>INDIRECT(Subfation_Reference)</formula1>
    </dataValidation>
    <dataValidation type="list" allowBlank="1" showInputMessage="1" showErrorMessage="1" sqref="A55:D61" xr:uid="{BB6E97C7-D72E-48D1-8841-7070CC7119CA}">
      <formula1>Names_TraumaticInjuries</formula1>
    </dataValidation>
    <dataValidation type="list" allowBlank="1" showInputMessage="1" showErrorMessage="1" sqref="R27 Q9:Q26" xr:uid="{270FF9D9-824C-42F3-9E18-B4832F0BC75E}">
      <formula1>Names_Talents</formula1>
    </dataValidation>
  </dataValidations>
  <pageMargins left="0.7" right="0.7" top="0.75" bottom="0.75" header="0.3" footer="0.3"/>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33AB-9BB3-4ED3-8619-8E6D2274AD71}">
  <sheetPr codeName="Sheet5"/>
  <dimension ref="A1:D63"/>
  <sheetViews>
    <sheetView workbookViewId="0">
      <selection activeCell="G16" sqref="G16"/>
    </sheetView>
  </sheetViews>
  <sheetFormatPr defaultRowHeight="15" x14ac:dyDescent="0.25"/>
  <cols>
    <col min="1" max="1" width="14.42578125" bestFit="1" customWidth="1"/>
    <col min="2" max="2" width="14.85546875" bestFit="1" customWidth="1"/>
    <col min="3" max="3" width="14.140625" bestFit="1" customWidth="1"/>
  </cols>
  <sheetData>
    <row r="1" spans="1:4" x14ac:dyDescent="0.25">
      <c r="A1" s="78" t="s">
        <v>103</v>
      </c>
      <c r="B1" s="5">
        <f>IFERROR(VLOOKUP(Archetype, Table_Archetype, 7, 0), 0)</f>
        <v>0</v>
      </c>
      <c r="C1" s="78" t="s">
        <v>104</v>
      </c>
      <c r="D1" s="5">
        <f>B1+1</f>
        <v>1</v>
      </c>
    </row>
    <row r="2" spans="1:4" x14ac:dyDescent="0.25">
      <c r="A2" s="78" t="s">
        <v>105</v>
      </c>
      <c r="B2" s="4"/>
      <c r="C2" s="78" t="s">
        <v>106</v>
      </c>
      <c r="D2" s="5">
        <f>IFERROR(VLOOKUP(Ascension, Table_Ascensions, 2, 0), 0) * D1</f>
        <v>0</v>
      </c>
    </row>
    <row r="4" spans="1:4" x14ac:dyDescent="0.25">
      <c r="A4" s="148" t="s">
        <v>107</v>
      </c>
      <c r="B4" s="148"/>
      <c r="C4" s="148"/>
      <c r="D4" s="148"/>
    </row>
    <row r="5" spans="1:4" x14ac:dyDescent="0.25">
      <c r="A5" s="9" t="s">
        <v>108</v>
      </c>
      <c r="B5" s="6" t="str">
        <f>IFERROR(VLOOKUP(Ascension, Table_Ascensions, 4, 0), "None")</f>
        <v>None</v>
      </c>
      <c r="C5" s="8"/>
      <c r="D5" s="8"/>
    </row>
    <row r="6" spans="1:4" x14ac:dyDescent="0.25">
      <c r="A6" s="9" t="s">
        <v>109</v>
      </c>
      <c r="B6" s="7">
        <f>IFERROR(VLOOKUP(Ascension, Table_Ascensions, 3, 0), 0)</f>
        <v>0</v>
      </c>
      <c r="C6" s="8"/>
      <c r="D6" s="8"/>
    </row>
    <row r="7" spans="1:4" x14ac:dyDescent="0.25">
      <c r="A7" s="9" t="s">
        <v>110</v>
      </c>
      <c r="B7" s="11" t="str">
        <f>IFERROR(VLOOKUP(Ascension, Table_Ascensions, 5, 0), "None")</f>
        <v>None</v>
      </c>
      <c r="C7" s="8"/>
      <c r="D7" s="8"/>
    </row>
    <row r="8" spans="1:4" x14ac:dyDescent="0.25">
      <c r="A8" s="9" t="s">
        <v>111</v>
      </c>
      <c r="B8" s="10" t="str">
        <f>IFERROR(VLOOKUP(Ascension, Table_Ascensions, 6, 0), "None")</f>
        <v>None</v>
      </c>
      <c r="C8" s="8"/>
      <c r="D8" s="8"/>
    </row>
    <row r="9" spans="1:4" x14ac:dyDescent="0.25">
      <c r="A9" s="8"/>
      <c r="B9" s="8"/>
      <c r="C9" s="8"/>
      <c r="D9" s="8"/>
    </row>
    <row r="10" spans="1:4" x14ac:dyDescent="0.25">
      <c r="A10" s="8"/>
      <c r="B10" s="8"/>
      <c r="C10" s="8"/>
      <c r="D10" s="8"/>
    </row>
    <row r="11" spans="1:4" x14ac:dyDescent="0.25">
      <c r="A11" s="8"/>
      <c r="B11" s="8"/>
      <c r="C11" s="8"/>
      <c r="D11" s="8"/>
    </row>
    <row r="12" spans="1:4" x14ac:dyDescent="0.25">
      <c r="A12" s="78" t="s">
        <v>103</v>
      </c>
      <c r="B12" s="5">
        <f>D1</f>
        <v>1</v>
      </c>
      <c r="C12" s="78" t="s">
        <v>104</v>
      </c>
      <c r="D12" s="5">
        <f>B12+1</f>
        <v>2</v>
      </c>
    </row>
    <row r="13" spans="1:4" x14ac:dyDescent="0.25">
      <c r="A13" s="78" t="s">
        <v>105</v>
      </c>
      <c r="B13" s="4"/>
      <c r="C13" s="78" t="s">
        <v>106</v>
      </c>
      <c r="D13" s="5">
        <f>IFERROR(VLOOKUP(Ascension2, Table_Ascensions, 2, 0), 0) * D12</f>
        <v>0</v>
      </c>
    </row>
    <row r="15" spans="1:4" x14ac:dyDescent="0.25">
      <c r="A15" s="148" t="s">
        <v>107</v>
      </c>
      <c r="B15" s="148"/>
      <c r="C15" s="148"/>
      <c r="D15" s="148"/>
    </row>
    <row r="16" spans="1:4" x14ac:dyDescent="0.25">
      <c r="A16" s="9" t="s">
        <v>108</v>
      </c>
      <c r="B16" s="6" t="str">
        <f>IFERROR(VLOOKUP(Ascension2, Table_Ascensions, 4, 0), "None")</f>
        <v>None</v>
      </c>
      <c r="C16" s="8"/>
      <c r="D16" s="8"/>
    </row>
    <row r="17" spans="1:4" x14ac:dyDescent="0.25">
      <c r="A17" s="9" t="s">
        <v>109</v>
      </c>
      <c r="B17" s="7">
        <f>IFERROR(VLOOKUP(Ascension2, Table_Ascensions, 3, 0), 0)</f>
        <v>0</v>
      </c>
      <c r="C17" s="8"/>
      <c r="D17" s="8"/>
    </row>
    <row r="18" spans="1:4" x14ac:dyDescent="0.25">
      <c r="A18" s="9" t="s">
        <v>110</v>
      </c>
      <c r="B18" s="11" t="str">
        <f>IFERROR(VLOOKUP(Ascension2, Table_Ascensions, 5, 0), "None")</f>
        <v>None</v>
      </c>
      <c r="C18" s="8"/>
      <c r="D18" s="8"/>
    </row>
    <row r="19" spans="1:4" x14ac:dyDescent="0.25">
      <c r="A19" s="9" t="s">
        <v>111</v>
      </c>
      <c r="B19" s="10" t="str">
        <f>IFERROR(VLOOKUP(Ascension2, Table_Ascensions, 6, 0), "None")</f>
        <v>None</v>
      </c>
      <c r="C19" s="8"/>
      <c r="D19" s="8"/>
    </row>
    <row r="23" spans="1:4" x14ac:dyDescent="0.25">
      <c r="A23" s="78" t="s">
        <v>103</v>
      </c>
      <c r="B23" s="5">
        <f>D12</f>
        <v>2</v>
      </c>
      <c r="C23" s="78" t="s">
        <v>104</v>
      </c>
      <c r="D23" s="5">
        <f>B23+1</f>
        <v>3</v>
      </c>
    </row>
    <row r="24" spans="1:4" x14ac:dyDescent="0.25">
      <c r="A24" s="78" t="s">
        <v>105</v>
      </c>
      <c r="B24" s="4"/>
      <c r="C24" s="78" t="s">
        <v>106</v>
      </c>
      <c r="D24" s="5">
        <f>IFERROR(VLOOKUP(Ascension3, Table_Ascensions, 2, 0), 0) * D23</f>
        <v>0</v>
      </c>
    </row>
    <row r="26" spans="1:4" x14ac:dyDescent="0.25">
      <c r="A26" s="148" t="s">
        <v>107</v>
      </c>
      <c r="B26" s="148"/>
      <c r="C26" s="148"/>
      <c r="D26" s="148"/>
    </row>
    <row r="27" spans="1:4" x14ac:dyDescent="0.25">
      <c r="A27" s="9" t="s">
        <v>108</v>
      </c>
      <c r="B27" s="6" t="str">
        <f>IFERROR(VLOOKUP(Ascension3, Table_Ascensions, 4, 0), "None")</f>
        <v>None</v>
      </c>
      <c r="C27" s="8"/>
      <c r="D27" s="8"/>
    </row>
    <row r="28" spans="1:4" x14ac:dyDescent="0.25">
      <c r="A28" s="9" t="s">
        <v>109</v>
      </c>
      <c r="B28" s="7">
        <f>IFERROR(VLOOKUP(Ascension3, Table_Ascensions, 3, 0), 0)</f>
        <v>0</v>
      </c>
      <c r="C28" s="8"/>
      <c r="D28" s="8"/>
    </row>
    <row r="29" spans="1:4" x14ac:dyDescent="0.25">
      <c r="A29" s="9" t="s">
        <v>110</v>
      </c>
      <c r="B29" s="11" t="str">
        <f>IFERROR(VLOOKUP(Ascension3, Table_Ascensions, 5, 0), "None")</f>
        <v>None</v>
      </c>
      <c r="C29" s="8"/>
      <c r="D29" s="8"/>
    </row>
    <row r="30" spans="1:4" x14ac:dyDescent="0.25">
      <c r="A30" s="9" t="s">
        <v>111</v>
      </c>
      <c r="B30" s="10" t="str">
        <f>IFERROR(VLOOKUP(Ascension3, Table_Ascensions, 6, 0), "None")</f>
        <v>None</v>
      </c>
      <c r="C30" s="8"/>
      <c r="D30" s="8"/>
    </row>
    <row r="34" spans="1:4" x14ac:dyDescent="0.25">
      <c r="A34" s="78" t="s">
        <v>103</v>
      </c>
      <c r="B34" s="5">
        <f>D23</f>
        <v>3</v>
      </c>
      <c r="C34" s="78" t="s">
        <v>104</v>
      </c>
      <c r="D34" s="5">
        <f>B34+1</f>
        <v>4</v>
      </c>
    </row>
    <row r="35" spans="1:4" x14ac:dyDescent="0.25">
      <c r="A35" s="78" t="s">
        <v>105</v>
      </c>
      <c r="B35" s="4"/>
      <c r="C35" s="78" t="s">
        <v>106</v>
      </c>
      <c r="D35" s="5">
        <f>IFERROR(VLOOKUP(Ascention4, Table_Ascensions, 2, 0), 0) * D34</f>
        <v>0</v>
      </c>
    </row>
    <row r="37" spans="1:4" x14ac:dyDescent="0.25">
      <c r="A37" s="148" t="s">
        <v>107</v>
      </c>
      <c r="B37" s="148"/>
      <c r="C37" s="148"/>
      <c r="D37" s="148"/>
    </row>
    <row r="38" spans="1:4" x14ac:dyDescent="0.25">
      <c r="A38" s="9" t="s">
        <v>108</v>
      </c>
      <c r="B38" s="6" t="str">
        <f>IFERROR(VLOOKUP(Ascention4, Table_Ascensions, 4, 0), "None")</f>
        <v>None</v>
      </c>
      <c r="C38" s="8"/>
      <c r="D38" s="8"/>
    </row>
    <row r="39" spans="1:4" x14ac:dyDescent="0.25">
      <c r="A39" s="9" t="s">
        <v>109</v>
      </c>
      <c r="B39" s="7">
        <f>IFERROR(VLOOKUP(Ascention4, Table_Ascensions, 3, 0), 0)</f>
        <v>0</v>
      </c>
      <c r="C39" s="8"/>
      <c r="D39" s="8"/>
    </row>
    <row r="40" spans="1:4" x14ac:dyDescent="0.25">
      <c r="A40" s="9" t="s">
        <v>110</v>
      </c>
      <c r="B40" s="11" t="str">
        <f>IFERROR(VLOOKUP(Ascention4, Table_Ascensions, 5, 0), "None")</f>
        <v>None</v>
      </c>
      <c r="C40" s="8"/>
      <c r="D40" s="8"/>
    </row>
    <row r="41" spans="1:4" x14ac:dyDescent="0.25">
      <c r="A41" s="9" t="s">
        <v>111</v>
      </c>
      <c r="B41" s="10" t="str">
        <f>IFERROR(VLOOKUP(Ascention4, Table_Ascensions, 6, 0), "None")</f>
        <v>None</v>
      </c>
      <c r="C41" s="8"/>
      <c r="D41" s="8"/>
    </row>
    <row r="45" spans="1:4" x14ac:dyDescent="0.25">
      <c r="A45" s="78" t="s">
        <v>103</v>
      </c>
      <c r="B45" s="5">
        <f>D34</f>
        <v>4</v>
      </c>
      <c r="C45" s="78" t="s">
        <v>104</v>
      </c>
      <c r="D45" s="5">
        <f>B45+1</f>
        <v>5</v>
      </c>
    </row>
    <row r="46" spans="1:4" x14ac:dyDescent="0.25">
      <c r="A46" s="78" t="s">
        <v>105</v>
      </c>
      <c r="B46" s="4"/>
      <c r="C46" s="78" t="s">
        <v>106</v>
      </c>
      <c r="D46" s="5">
        <f>IFERROR(VLOOKUP(Ascention5, Table_Ascensions, 2, 0), 0) * D45</f>
        <v>0</v>
      </c>
    </row>
    <row r="48" spans="1:4" x14ac:dyDescent="0.25">
      <c r="A48" s="148" t="s">
        <v>107</v>
      </c>
      <c r="B48" s="148"/>
      <c r="C48" s="148"/>
      <c r="D48" s="148"/>
    </row>
    <row r="49" spans="1:4" x14ac:dyDescent="0.25">
      <c r="A49" s="9" t="s">
        <v>108</v>
      </c>
      <c r="B49" s="6" t="str">
        <f>IFERROR(VLOOKUP(Ascention5, Table_Ascensions, 4, 0), "None")</f>
        <v>None</v>
      </c>
      <c r="C49" s="8"/>
      <c r="D49" s="8"/>
    </row>
    <row r="50" spans="1:4" x14ac:dyDescent="0.25">
      <c r="A50" s="9" t="s">
        <v>109</v>
      </c>
      <c r="B50" s="7">
        <f>IFERROR(VLOOKUP(Ascension5, Table_Ascensions, 3, 0), 0)</f>
        <v>0</v>
      </c>
      <c r="C50" s="8"/>
      <c r="D50" s="8"/>
    </row>
    <row r="51" spans="1:4" x14ac:dyDescent="0.25">
      <c r="A51" s="9" t="s">
        <v>110</v>
      </c>
      <c r="B51" s="11" t="str">
        <f>IFERROR(VLOOKUP(Ascention5, Table_Ascensions, 5, 0), "None")</f>
        <v>None</v>
      </c>
      <c r="C51" s="8"/>
      <c r="D51" s="8"/>
    </row>
    <row r="52" spans="1:4" x14ac:dyDescent="0.25">
      <c r="A52" s="9" t="s">
        <v>111</v>
      </c>
      <c r="B52" s="10" t="str">
        <f>IFERROR(VLOOKUP(Ascention5, Table_Ascensions, 6, 0), "None")</f>
        <v>None</v>
      </c>
      <c r="C52" s="8"/>
      <c r="D52" s="8"/>
    </row>
    <row r="56" spans="1:4" x14ac:dyDescent="0.25">
      <c r="A56" s="78" t="s">
        <v>103</v>
      </c>
      <c r="B56" s="5">
        <f>D45</f>
        <v>5</v>
      </c>
      <c r="C56" s="78" t="s">
        <v>104</v>
      </c>
      <c r="D56" s="5">
        <f>B56+1</f>
        <v>6</v>
      </c>
    </row>
    <row r="57" spans="1:4" x14ac:dyDescent="0.25">
      <c r="A57" s="78" t="s">
        <v>105</v>
      </c>
      <c r="B57" s="4"/>
      <c r="C57" s="78" t="s">
        <v>106</v>
      </c>
      <c r="D57" s="5">
        <f>IFERROR(VLOOKUP(Ascention6, Table_Ascensions, 2, 0), 0) * D56</f>
        <v>0</v>
      </c>
    </row>
    <row r="59" spans="1:4" x14ac:dyDescent="0.25">
      <c r="A59" s="148" t="s">
        <v>107</v>
      </c>
      <c r="B59" s="148"/>
      <c r="C59" s="148"/>
      <c r="D59" s="148"/>
    </row>
    <row r="60" spans="1:4" x14ac:dyDescent="0.25">
      <c r="A60" s="9" t="s">
        <v>108</v>
      </c>
      <c r="B60" s="6" t="str">
        <f>IFERROR(VLOOKUP(Ascention6, Table_Ascensions, 4, 0), "None")</f>
        <v>None</v>
      </c>
      <c r="C60" s="8"/>
      <c r="D60" s="8"/>
    </row>
    <row r="61" spans="1:4" x14ac:dyDescent="0.25">
      <c r="A61" s="9" t="s">
        <v>109</v>
      </c>
      <c r="B61" s="7">
        <f>IFERROR(VLOOKUP(Ascention6, Table_Ascensions, 3, 0), 0)</f>
        <v>0</v>
      </c>
      <c r="C61" s="8"/>
      <c r="D61" s="8"/>
    </row>
    <row r="62" spans="1:4" x14ac:dyDescent="0.25">
      <c r="A62" s="9" t="s">
        <v>110</v>
      </c>
      <c r="B62" s="11" t="str">
        <f>IFERROR(VLOOKUP(Ascention6, Table_Ascensions, 5, 0), "None")</f>
        <v>None</v>
      </c>
      <c r="C62" s="8"/>
      <c r="D62" s="8"/>
    </row>
    <row r="63" spans="1:4" x14ac:dyDescent="0.25">
      <c r="A63" s="9" t="s">
        <v>111</v>
      </c>
      <c r="B63" s="10" t="str">
        <f>IFERROR(VLOOKUP(Ascention6, Table_Ascensions, 6, 0), "None")</f>
        <v>None</v>
      </c>
      <c r="C63" s="8"/>
      <c r="D63" s="8"/>
    </row>
  </sheetData>
  <mergeCells count="6">
    <mergeCell ref="A48:D48"/>
    <mergeCell ref="A59:D59"/>
    <mergeCell ref="A4:D4"/>
    <mergeCell ref="A15:D15"/>
    <mergeCell ref="A26:D26"/>
    <mergeCell ref="A37:D37"/>
  </mergeCells>
  <dataValidations count="1">
    <dataValidation type="list" allowBlank="1" showInputMessage="1" showErrorMessage="1" sqref="B24 B13 B2 B35 B46 B57" xr:uid="{68E03113-53EA-4452-84F8-F986AB240D70}">
      <formula1>Names_Ascensions</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6" id="{D0714017-0F38-4902-AAF3-6F14FAA14662}">
            <xm:f>$D$1&gt;Character!$B$2</xm:f>
            <x14:dxf>
              <font>
                <color rgb="FFFF0000"/>
              </font>
              <fill>
                <patternFill>
                  <bgColor rgb="FFFF0000"/>
                </patternFill>
              </fill>
            </x14:dxf>
          </x14:cfRule>
          <xm:sqref>A1:D8</xm:sqref>
        </x14:conditionalFormatting>
        <x14:conditionalFormatting xmlns:xm="http://schemas.microsoft.com/office/excel/2006/main">
          <x14:cfRule type="expression" priority="5" id="{08786559-78CB-4AA7-B6E4-B9F2BBEAD6E2}">
            <xm:f>$D$56&gt;Character!$B$2</xm:f>
            <x14:dxf>
              <fill>
                <patternFill>
                  <bgColor rgb="FFFF0000"/>
                </patternFill>
              </fill>
            </x14:dxf>
          </x14:cfRule>
          <xm:sqref>A56:D63</xm:sqref>
        </x14:conditionalFormatting>
        <x14:conditionalFormatting xmlns:xm="http://schemas.microsoft.com/office/excel/2006/main">
          <x14:cfRule type="expression" priority="4" id="{AC395636-37D9-4B86-B2EE-9A6BDB490CE4}">
            <xm:f>$D$45&gt;Character!$B$2</xm:f>
            <x14:dxf>
              <fill>
                <patternFill>
                  <bgColor rgb="FFFF0000"/>
                </patternFill>
              </fill>
            </x14:dxf>
          </x14:cfRule>
          <xm:sqref>A45:D52</xm:sqref>
        </x14:conditionalFormatting>
        <x14:conditionalFormatting xmlns:xm="http://schemas.microsoft.com/office/excel/2006/main">
          <x14:cfRule type="expression" priority="3" id="{CED9877A-4641-4AC1-BBD2-DE1832539C91}">
            <xm:f>$D$12&gt;Character!$B$2</xm:f>
            <x14:dxf>
              <fill>
                <patternFill>
                  <bgColor rgb="FFFF0000"/>
                </patternFill>
              </fill>
            </x14:dxf>
          </x14:cfRule>
          <xm:sqref>A12:D19</xm:sqref>
        </x14:conditionalFormatting>
        <x14:conditionalFormatting xmlns:xm="http://schemas.microsoft.com/office/excel/2006/main">
          <x14:cfRule type="expression" priority="2" id="{11E6EDE0-42AB-40E3-9E19-9868406CA290}">
            <xm:f>$D$23&gt;Character!$B$2</xm:f>
            <x14:dxf>
              <fill>
                <patternFill>
                  <bgColor rgb="FFFF0000"/>
                </patternFill>
              </fill>
            </x14:dxf>
          </x14:cfRule>
          <xm:sqref>A23:D30</xm:sqref>
        </x14:conditionalFormatting>
        <x14:conditionalFormatting xmlns:xm="http://schemas.microsoft.com/office/excel/2006/main">
          <x14:cfRule type="expression" priority="1" id="{89112B02-9984-466C-BD57-E8F96D85D043}">
            <xm:f>$D$34&gt;Character!$B$2</xm:f>
            <x14:dxf>
              <fill>
                <patternFill>
                  <bgColor rgb="FFFF0000"/>
                </patternFill>
              </fill>
            </x14:dxf>
          </x14:cfRule>
          <xm:sqref>A34:D41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71F97-BDE3-44B9-B3E9-A6E2D17186AF}">
  <sheetPr codeName="Sheet6"/>
  <dimension ref="A1:BO246"/>
  <sheetViews>
    <sheetView topLeftCell="A22" zoomScale="70" zoomScaleNormal="70" workbookViewId="0">
      <selection activeCell="N62" sqref="N62"/>
    </sheetView>
  </sheetViews>
  <sheetFormatPr defaultRowHeight="15" x14ac:dyDescent="0.25"/>
  <cols>
    <col min="1" max="1" width="25.28515625" style="78" customWidth="1"/>
    <col min="2" max="2" width="11.28515625" style="78" customWidth="1"/>
    <col min="3" max="3" width="14.5703125" style="78" customWidth="1"/>
    <col min="4" max="4" width="9.140625" style="78"/>
    <col min="5" max="5" width="10.140625" style="78" customWidth="1"/>
    <col min="6" max="7" width="9.140625" style="78"/>
    <col min="8" max="8" width="7.42578125" style="78" customWidth="1"/>
    <col min="9" max="9" width="10.85546875" style="78" customWidth="1"/>
    <col min="10" max="10" width="11.28515625" style="78" customWidth="1"/>
    <col min="11" max="15" width="9.140625" style="78"/>
    <col min="16" max="16" width="22.5703125" style="78" customWidth="1"/>
    <col min="17" max="21" width="9.140625" style="78" customWidth="1"/>
    <col min="22" max="25" width="9.140625" style="78"/>
    <col min="26" max="26" width="10.28515625" style="78" bestFit="1" customWidth="1"/>
    <col min="27" max="16384" width="9.140625" style="78"/>
  </cols>
  <sheetData>
    <row r="1" spans="1:33" ht="15.75" x14ac:dyDescent="0.25">
      <c r="A1" s="274" t="s">
        <v>112</v>
      </c>
      <c r="B1" s="274"/>
      <c r="C1" s="274"/>
      <c r="D1" s="274"/>
      <c r="E1" s="274"/>
      <c r="F1" s="274"/>
      <c r="G1" s="274"/>
      <c r="H1" s="274"/>
      <c r="I1" s="274"/>
      <c r="J1" s="274"/>
      <c r="K1" s="274"/>
      <c r="L1" s="274"/>
      <c r="M1" s="274"/>
      <c r="N1" s="274"/>
      <c r="O1" s="274"/>
      <c r="P1" s="274"/>
      <c r="Q1" s="274"/>
      <c r="R1" s="274"/>
      <c r="S1" s="274"/>
      <c r="T1" s="274"/>
      <c r="U1" s="274"/>
      <c r="V1" s="274"/>
      <c r="W1" s="274"/>
      <c r="X1" s="274"/>
      <c r="Y1" s="274"/>
    </row>
    <row r="3" spans="1:33" x14ac:dyDescent="0.25">
      <c r="A3" s="78" t="s">
        <v>113</v>
      </c>
      <c r="B3" s="78" t="s">
        <v>114</v>
      </c>
      <c r="C3" s="78" t="s">
        <v>79</v>
      </c>
      <c r="D3" s="78" t="s">
        <v>115</v>
      </c>
      <c r="E3" s="78" t="s">
        <v>42</v>
      </c>
      <c r="F3" s="78" t="s">
        <v>46</v>
      </c>
      <c r="G3" s="78" t="s">
        <v>58</v>
      </c>
      <c r="H3" s="78" t="s">
        <v>60</v>
      </c>
      <c r="I3" s="78" t="s">
        <v>62</v>
      </c>
      <c r="J3" s="78" t="s">
        <v>64</v>
      </c>
      <c r="K3" s="78" t="s">
        <v>66</v>
      </c>
      <c r="L3" s="78" t="s">
        <v>59</v>
      </c>
      <c r="M3" s="78" t="s">
        <v>61</v>
      </c>
      <c r="N3" s="15" t="s">
        <v>63</v>
      </c>
      <c r="O3" s="78" t="s">
        <v>65</v>
      </c>
      <c r="P3" s="78" t="s">
        <v>67</v>
      </c>
      <c r="Q3" s="78" t="s">
        <v>68</v>
      </c>
      <c r="R3" s="78" t="s">
        <v>70</v>
      </c>
      <c r="S3" s="78" t="s">
        <v>72</v>
      </c>
      <c r="T3" s="78" t="s">
        <v>74</v>
      </c>
      <c r="U3" s="15" t="s">
        <v>76</v>
      </c>
      <c r="V3" s="78" t="s">
        <v>78</v>
      </c>
      <c r="W3" s="78" t="s">
        <v>80</v>
      </c>
      <c r="X3" s="78" t="s">
        <v>82</v>
      </c>
      <c r="Y3" s="78" t="s">
        <v>84</v>
      </c>
      <c r="Z3" s="78" t="s">
        <v>85</v>
      </c>
      <c r="AA3" s="78" t="s">
        <v>87</v>
      </c>
      <c r="AB3" s="78" t="s">
        <v>88</v>
      </c>
      <c r="AC3" s="78" t="s">
        <v>90</v>
      </c>
    </row>
    <row r="4" spans="1:33" x14ac:dyDescent="0.25">
      <c r="A4" s="78" t="s">
        <v>9</v>
      </c>
      <c r="B4" s="78">
        <v>0</v>
      </c>
      <c r="C4" s="78">
        <v>6</v>
      </c>
      <c r="D4" s="78" t="s">
        <v>116</v>
      </c>
    </row>
    <row r="5" spans="1:33" x14ac:dyDescent="0.25">
      <c r="A5" s="78" t="s">
        <v>117</v>
      </c>
      <c r="B5" s="78">
        <v>10</v>
      </c>
      <c r="C5" s="78">
        <v>8</v>
      </c>
      <c r="D5" s="78" t="s">
        <v>118</v>
      </c>
      <c r="F5" s="78">
        <v>3</v>
      </c>
    </row>
    <row r="6" spans="1:33" x14ac:dyDescent="0.25">
      <c r="A6" s="78" t="s">
        <v>119</v>
      </c>
      <c r="B6" s="78">
        <v>20</v>
      </c>
      <c r="C6" s="78">
        <v>6</v>
      </c>
      <c r="D6" s="78" t="s">
        <v>120</v>
      </c>
      <c r="E6" s="78">
        <v>3</v>
      </c>
      <c r="G6" s="78">
        <v>3</v>
      </c>
    </row>
    <row r="7" spans="1:33" x14ac:dyDescent="0.25">
      <c r="A7" s="78" t="s">
        <v>121</v>
      </c>
      <c r="B7" s="78">
        <v>160</v>
      </c>
      <c r="C7" s="78">
        <v>7</v>
      </c>
      <c r="D7" s="78" t="s">
        <v>122</v>
      </c>
      <c r="E7" s="78">
        <v>4</v>
      </c>
      <c r="F7" s="78">
        <v>4</v>
      </c>
      <c r="G7" s="78">
        <v>4</v>
      </c>
      <c r="H7" s="78">
        <v>3</v>
      </c>
      <c r="I7" s="78">
        <v>3</v>
      </c>
      <c r="K7" s="78">
        <v>4</v>
      </c>
      <c r="L7" s="78">
        <v>3</v>
      </c>
      <c r="M7" s="78">
        <v>3</v>
      </c>
      <c r="N7" s="78">
        <v>3</v>
      </c>
      <c r="Z7" s="78">
        <v>3</v>
      </c>
      <c r="AC7" s="78">
        <v>3</v>
      </c>
    </row>
    <row r="8" spans="1:33" x14ac:dyDescent="0.25">
      <c r="A8" s="78" t="s">
        <v>123</v>
      </c>
      <c r="B8" s="78">
        <v>198</v>
      </c>
      <c r="C8" s="78">
        <v>6</v>
      </c>
      <c r="D8" s="78" t="s">
        <v>124</v>
      </c>
      <c r="E8" s="78">
        <v>5</v>
      </c>
      <c r="F8" s="78">
        <v>4</v>
      </c>
      <c r="G8" s="78">
        <v>5</v>
      </c>
      <c r="H8" s="78">
        <v>3</v>
      </c>
      <c r="I8" s="78">
        <v>3</v>
      </c>
      <c r="K8" s="78">
        <v>4</v>
      </c>
      <c r="L8" s="78">
        <v>3</v>
      </c>
      <c r="M8" s="78">
        <v>3</v>
      </c>
      <c r="N8" s="78">
        <v>4</v>
      </c>
      <c r="Z8" s="78">
        <v>3</v>
      </c>
      <c r="AC8" s="78">
        <v>3</v>
      </c>
    </row>
    <row r="11" spans="1:33" x14ac:dyDescent="0.25">
      <c r="V11" s="148" t="s">
        <v>125</v>
      </c>
      <c r="W11" s="148"/>
      <c r="X11" s="148" t="s">
        <v>126</v>
      </c>
      <c r="Y11" s="148"/>
      <c r="Z11" s="148" t="s">
        <v>127</v>
      </c>
      <c r="AA11" s="148"/>
      <c r="AB11" s="148" t="s">
        <v>117</v>
      </c>
      <c r="AC11" s="148"/>
      <c r="AD11" s="148" t="s">
        <v>128</v>
      </c>
      <c r="AE11" s="148"/>
      <c r="AF11" s="148"/>
      <c r="AG11" s="148"/>
    </row>
    <row r="12" spans="1:33" x14ac:dyDescent="0.25">
      <c r="U12" s="78" t="s">
        <v>129</v>
      </c>
      <c r="V12" s="78" t="s">
        <v>130</v>
      </c>
      <c r="W12" s="84" t="s">
        <v>131</v>
      </c>
      <c r="X12" s="78" t="s">
        <v>132</v>
      </c>
      <c r="Y12" s="78" t="s">
        <v>133</v>
      </c>
      <c r="Z12" s="78" t="s">
        <v>134</v>
      </c>
      <c r="AA12" s="78" t="s">
        <v>135</v>
      </c>
      <c r="AB12" s="78" t="s">
        <v>136</v>
      </c>
      <c r="AC12" s="78" t="s">
        <v>137</v>
      </c>
      <c r="AD12" s="78" t="s">
        <v>138</v>
      </c>
      <c r="AE12" s="84" t="s">
        <v>139</v>
      </c>
    </row>
    <row r="13" spans="1:33" x14ac:dyDescent="0.25">
      <c r="V13" s="78" t="s">
        <v>140</v>
      </c>
      <c r="W13" s="84" t="s">
        <v>141</v>
      </c>
      <c r="X13" s="78" t="s">
        <v>142</v>
      </c>
      <c r="Y13" s="78" t="s">
        <v>143</v>
      </c>
      <c r="Z13" s="78" t="s">
        <v>144</v>
      </c>
      <c r="AA13" s="78" t="s">
        <v>145</v>
      </c>
      <c r="AB13" s="78" t="s">
        <v>146</v>
      </c>
      <c r="AC13" s="78" t="s">
        <v>147</v>
      </c>
      <c r="AD13" s="78" t="s">
        <v>148</v>
      </c>
      <c r="AE13" s="84" t="s">
        <v>149</v>
      </c>
    </row>
    <row r="14" spans="1:33" x14ac:dyDescent="0.25">
      <c r="O14" s="78" t="s">
        <v>32</v>
      </c>
      <c r="V14" s="78" t="s">
        <v>150</v>
      </c>
      <c r="W14" s="84" t="s">
        <v>151</v>
      </c>
      <c r="X14" s="78" t="s">
        <v>152</v>
      </c>
      <c r="Y14" s="78" t="s">
        <v>153</v>
      </c>
      <c r="Z14" s="78" t="s">
        <v>154</v>
      </c>
      <c r="AA14" s="78" t="s">
        <v>155</v>
      </c>
      <c r="AB14" s="78" t="s">
        <v>156</v>
      </c>
      <c r="AC14" s="78" t="s">
        <v>157</v>
      </c>
      <c r="AD14" s="78" t="s">
        <v>158</v>
      </c>
      <c r="AE14" s="84" t="s">
        <v>159</v>
      </c>
    </row>
    <row r="15" spans="1:33" ht="15.75" thickBot="1" x14ac:dyDescent="0.3">
      <c r="O15" s="78">
        <f>Species</f>
        <v>0</v>
      </c>
      <c r="Q15" s="78" t="s">
        <v>101</v>
      </c>
      <c r="R15" s="78" t="s">
        <v>102</v>
      </c>
      <c r="V15" s="78" t="s">
        <v>160</v>
      </c>
      <c r="W15" s="84" t="s">
        <v>161</v>
      </c>
      <c r="X15" s="78" t="s">
        <v>162</v>
      </c>
      <c r="Y15" s="78" t="s">
        <v>163</v>
      </c>
      <c r="Z15" s="78" t="s">
        <v>164</v>
      </c>
      <c r="AA15" s="78" t="s">
        <v>165</v>
      </c>
      <c r="AB15" s="78" t="s">
        <v>166</v>
      </c>
      <c r="AC15" s="78" t="s">
        <v>167</v>
      </c>
      <c r="AD15" s="78" t="s">
        <v>168</v>
      </c>
      <c r="AE15" s="84" t="s">
        <v>169</v>
      </c>
    </row>
    <row r="16" spans="1:33" ht="15.75" thickBot="1" x14ac:dyDescent="0.3">
      <c r="A16" s="78" t="s">
        <v>170</v>
      </c>
      <c r="G16" s="275" t="s">
        <v>171</v>
      </c>
      <c r="H16" s="276"/>
      <c r="I16" s="85" t="e">
        <f>VLOOKUP(Character!E29,Table_Armour,6,0)</f>
        <v>#N/A</v>
      </c>
      <c r="J16" s="86" t="s">
        <v>172</v>
      </c>
      <c r="K16" s="85">
        <f>COUNTA(Character!A55:D61)</f>
        <v>0</v>
      </c>
      <c r="Q16" s="78" t="s">
        <v>173</v>
      </c>
      <c r="R16" s="78" t="s">
        <v>174</v>
      </c>
      <c r="V16" s="78" t="s">
        <v>175</v>
      </c>
      <c r="W16" s="84" t="s">
        <v>176</v>
      </c>
      <c r="Z16" s="78" t="s">
        <v>177</v>
      </c>
      <c r="AA16" s="78" t="s">
        <v>178</v>
      </c>
      <c r="AB16" s="78" t="s">
        <v>179</v>
      </c>
      <c r="AC16" s="78" t="s">
        <v>180</v>
      </c>
      <c r="AD16" s="78" t="s">
        <v>181</v>
      </c>
      <c r="AE16" s="84" t="s">
        <v>182</v>
      </c>
    </row>
    <row r="17" spans="1:36" ht="15.75" customHeight="1" thickBot="1" x14ac:dyDescent="0.3">
      <c r="A17" s="86" t="s">
        <v>31</v>
      </c>
      <c r="B17" s="85">
        <f>Character!D2-B18-B19-B24-B29-D17-D18-D19+F17+F18</f>
        <v>0</v>
      </c>
      <c r="C17" s="87" t="s">
        <v>105</v>
      </c>
      <c r="D17" s="88">
        <f>Ascension!D2+Ascension!D13+Ascension!D35+Ascension!D46+Ascension!D57</f>
        <v>0</v>
      </c>
      <c r="E17" s="89" t="s">
        <v>183</v>
      </c>
      <c r="F17" s="88">
        <f>IFERROR(VLOOKUP(Character!F3, Table_Archetype, 10, 0), 0)</f>
        <v>0</v>
      </c>
      <c r="G17" s="277" t="s">
        <v>184</v>
      </c>
      <c r="H17" s="87" t="s">
        <v>185</v>
      </c>
      <c r="I17" s="87" t="s">
        <v>15</v>
      </c>
      <c r="J17" s="87" t="s">
        <v>186</v>
      </c>
      <c r="K17" s="87" t="s">
        <v>187</v>
      </c>
      <c r="L17" s="87" t="s">
        <v>188</v>
      </c>
      <c r="M17" s="87" t="s">
        <v>189</v>
      </c>
      <c r="N17" s="165" t="s">
        <v>190</v>
      </c>
      <c r="O17" s="169"/>
      <c r="P17" s="90" t="s">
        <v>191</v>
      </c>
      <c r="Q17" s="78" t="s">
        <v>192</v>
      </c>
      <c r="R17" s="78" t="s">
        <v>193</v>
      </c>
      <c r="V17" s="78" t="s">
        <v>194</v>
      </c>
      <c r="W17" s="84" t="s">
        <v>195</v>
      </c>
      <c r="Z17" s="78" t="s">
        <v>196</v>
      </c>
      <c r="AA17" s="78" t="s">
        <v>197</v>
      </c>
      <c r="AB17" s="78" t="s">
        <v>198</v>
      </c>
      <c r="AC17" s="78" t="s">
        <v>199</v>
      </c>
      <c r="AD17" s="78" t="s">
        <v>200</v>
      </c>
      <c r="AE17" s="84" t="s">
        <v>201</v>
      </c>
    </row>
    <row r="18" spans="1:36" ht="15.75" thickBot="1" x14ac:dyDescent="0.3">
      <c r="A18" s="91" t="s">
        <v>32</v>
      </c>
      <c r="B18" s="78">
        <f>IFERROR(VLOOKUP(Species, Table_Species, 2, 0),0)</f>
        <v>0</v>
      </c>
      <c r="C18" s="78" t="s">
        <v>202</v>
      </c>
      <c r="D18" s="92">
        <f>SUM(Character!Q27:Q27)</f>
        <v>0</v>
      </c>
      <c r="E18" s="278" t="s">
        <v>203</v>
      </c>
      <c r="F18" s="273">
        <f>IFERROR(VLOOKUP(Character!F3, Table_Archetype, 8, 0), 0)</f>
        <v>0</v>
      </c>
      <c r="G18" s="278"/>
      <c r="H18" s="78">
        <f>Character!E29</f>
        <v>0</v>
      </c>
      <c r="I18" s="78">
        <f>Character!J29</f>
        <v>0</v>
      </c>
      <c r="J18" s="78">
        <f>Character!P30</f>
        <v>0</v>
      </c>
      <c r="K18" s="78">
        <f>Character!P31</f>
        <v>0</v>
      </c>
      <c r="L18" s="78">
        <f>Character!P32</f>
        <v>0</v>
      </c>
      <c r="M18" s="78">
        <f>Character!P33</f>
        <v>0</v>
      </c>
      <c r="N18" s="280"/>
      <c r="O18" s="281"/>
      <c r="P18" s="93" t="e">
        <f>VLOOKUP(Archetype,Table_Archetype,12,0)</f>
        <v>#N/A</v>
      </c>
      <c r="Q18" s="78" t="s">
        <v>204</v>
      </c>
      <c r="R18" s="78" t="s">
        <v>205</v>
      </c>
      <c r="V18" s="78" t="s">
        <v>206</v>
      </c>
      <c r="W18" s="84" t="s">
        <v>207</v>
      </c>
      <c r="Z18" s="78" t="s">
        <v>208</v>
      </c>
      <c r="AA18" s="78" t="s">
        <v>209</v>
      </c>
      <c r="AB18" s="78" t="s">
        <v>210</v>
      </c>
      <c r="AC18" s="78" t="s">
        <v>211</v>
      </c>
      <c r="AE18" s="84"/>
    </row>
    <row r="19" spans="1:36" ht="15.75" thickBot="1" x14ac:dyDescent="0.3">
      <c r="A19" s="94" t="s">
        <v>35</v>
      </c>
      <c r="B19" s="95">
        <f>IFERROR(VLOOKUP(Character!F3, Table_Archetype, 2, 0), 0)</f>
        <v>0</v>
      </c>
      <c r="C19" s="95" t="s">
        <v>212</v>
      </c>
      <c r="D19" s="96">
        <f>SUM(Character!T9:T27)+SUM(Character!T30:T37)</f>
        <v>0</v>
      </c>
      <c r="E19" s="279"/>
      <c r="F19" s="256"/>
      <c r="G19" s="279"/>
      <c r="H19" s="95">
        <f>IFERROR(VLOOKUP(H18,Table_Armour,7,0),0)</f>
        <v>0</v>
      </c>
      <c r="I19" s="95">
        <f>IFERROR(VLOOKUP(I18,Table_Shields,6,0),0)</f>
        <v>0</v>
      </c>
      <c r="J19" s="95">
        <f>IFERROR(VLOOKUP(J18,Table_Armour,7,0),0)</f>
        <v>0</v>
      </c>
      <c r="K19" s="95">
        <f>IFERROR(VLOOKUP(K18,Table_Armour,7,0),0)</f>
        <v>0</v>
      </c>
      <c r="L19" s="95">
        <f>IFERROR(VLOOKUP(L18,Table_Armour,7,0),0)</f>
        <v>0</v>
      </c>
      <c r="M19" s="95">
        <f>IFERROR(VLOOKUP(M18,Table_Armour,7,0),0)</f>
        <v>0</v>
      </c>
      <c r="N19" s="244">
        <f>SUM(H19:M19)</f>
        <v>0</v>
      </c>
      <c r="O19" s="244"/>
      <c r="P19" s="97" t="e">
        <f>"Names_"&amp;Subfaction</f>
        <v>#N/A</v>
      </c>
      <c r="Q19" s="78" t="s">
        <v>213</v>
      </c>
      <c r="R19" s="78" t="s">
        <v>214</v>
      </c>
      <c r="V19" s="78" t="s">
        <v>215</v>
      </c>
      <c r="W19" s="84" t="s">
        <v>216</v>
      </c>
      <c r="Z19" s="78" t="s">
        <v>217</v>
      </c>
      <c r="AA19" s="78" t="s">
        <v>218</v>
      </c>
      <c r="AB19" s="78" t="s">
        <v>219</v>
      </c>
      <c r="AC19" s="78" t="s">
        <v>220</v>
      </c>
      <c r="AE19" s="84"/>
    </row>
    <row r="20" spans="1:36" ht="15.75" thickBot="1" x14ac:dyDescent="0.3">
      <c r="P20" s="97" t="e">
        <f>"Table_"&amp;Subfaction</f>
        <v>#N/A</v>
      </c>
      <c r="Q20" s="78" t="s">
        <v>221</v>
      </c>
      <c r="R20" s="78" t="s">
        <v>222</v>
      </c>
      <c r="Z20" s="78" t="s">
        <v>223</v>
      </c>
      <c r="AA20" s="78" t="s">
        <v>224</v>
      </c>
      <c r="AE20" s="84"/>
    </row>
    <row r="21" spans="1:36" x14ac:dyDescent="0.25">
      <c r="A21" s="78" t="s">
        <v>38</v>
      </c>
      <c r="B21" s="78" t="s">
        <v>225</v>
      </c>
      <c r="C21" s="78" t="s">
        <v>226</v>
      </c>
      <c r="D21" s="78" t="s">
        <v>227</v>
      </c>
      <c r="E21" s="78" t="s">
        <v>228</v>
      </c>
      <c r="F21" s="78" t="s">
        <v>229</v>
      </c>
      <c r="G21" s="78" t="s">
        <v>230</v>
      </c>
      <c r="H21" s="78" t="s">
        <v>231</v>
      </c>
      <c r="I21" s="78" t="s">
        <v>232</v>
      </c>
      <c r="J21" s="78" t="s">
        <v>233</v>
      </c>
      <c r="K21" s="78" t="s">
        <v>234</v>
      </c>
      <c r="L21" s="78" t="s">
        <v>235</v>
      </c>
      <c r="M21" s="78" t="s">
        <v>236</v>
      </c>
      <c r="R21" s="78" t="s">
        <v>237</v>
      </c>
    </row>
    <row r="22" spans="1:36" x14ac:dyDescent="0.25">
      <c r="A22" s="78" t="s">
        <v>12</v>
      </c>
      <c r="B22" s="78">
        <f>COUNTIF(Character!$B$7:$B$13, 1)</f>
        <v>0</v>
      </c>
      <c r="C22" s="78">
        <f>COUNTIF(Character!$B$7:$B$13, 2)</f>
        <v>0</v>
      </c>
      <c r="D22" s="78">
        <f>COUNTIF(Character!$B$7:$B$13, 3)</f>
        <v>0</v>
      </c>
      <c r="E22" s="78">
        <f>COUNTIF(Character!$B$7:$B$13, 4)</f>
        <v>0</v>
      </c>
      <c r="F22" s="78">
        <f>COUNTIF(Character!$B$7:$B$13, 5)</f>
        <v>0</v>
      </c>
      <c r="G22" s="78">
        <f>COUNTIF(Character!$B$7:$B$13, 6)</f>
        <v>0</v>
      </c>
      <c r="H22" s="78">
        <f>COUNTIF(Character!$B$7:$B$13,7)</f>
        <v>0</v>
      </c>
      <c r="I22" s="78">
        <f>COUNTIF(Character!$B$7:$B$13, 8)</f>
        <v>0</v>
      </c>
      <c r="J22" s="78">
        <f>COUNTIF(Character!$B$7:$B$13, 9)</f>
        <v>0</v>
      </c>
      <c r="K22" s="78">
        <f>COUNTIF(Character!$B$7:$B$13, 10)</f>
        <v>0</v>
      </c>
      <c r="L22" s="78">
        <f>COUNTIF(Character!$B$7:$B$13, 11)</f>
        <v>0</v>
      </c>
      <c r="M22" s="78">
        <f>COUNTIF(Character!$B$7:$B$13, 12)</f>
        <v>0</v>
      </c>
      <c r="R22" s="78" t="s">
        <v>238</v>
      </c>
    </row>
    <row r="23" spans="1:36" x14ac:dyDescent="0.25">
      <c r="A23" s="78" t="s">
        <v>239</v>
      </c>
      <c r="B23" s="78">
        <f>B22*$Q38</f>
        <v>0</v>
      </c>
      <c r="C23" s="78">
        <f>C22*$Q39</f>
        <v>0</v>
      </c>
      <c r="D23" s="78">
        <f>D22*$Q40</f>
        <v>0</v>
      </c>
      <c r="E23" s="78">
        <f>E22*$Q41</f>
        <v>0</v>
      </c>
      <c r="F23" s="78">
        <f>F22*$Q42</f>
        <v>0</v>
      </c>
      <c r="G23" s="78">
        <f>G22*$Q43</f>
        <v>0</v>
      </c>
      <c r="H23" s="78">
        <f>H22*$Q44</f>
        <v>0</v>
      </c>
      <c r="I23" s="78">
        <f>I22*$Q45</f>
        <v>0</v>
      </c>
      <c r="J23" s="78">
        <f>J22*$Q46</f>
        <v>0</v>
      </c>
      <c r="K23" s="78">
        <f>K22*$Q47</f>
        <v>0</v>
      </c>
      <c r="L23" s="78">
        <f>L22*$Q48</f>
        <v>0</v>
      </c>
      <c r="M23" s="78">
        <f>M22*$Q49</f>
        <v>0</v>
      </c>
      <c r="R23" s="78" t="s">
        <v>240</v>
      </c>
    </row>
    <row r="24" spans="1:36" x14ac:dyDescent="0.25">
      <c r="A24" s="78" t="s">
        <v>241</v>
      </c>
      <c r="B24" s="78">
        <f>SUM(B23:M23)</f>
        <v>0</v>
      </c>
      <c r="R24" s="78" t="s">
        <v>242</v>
      </c>
    </row>
    <row r="25" spans="1:36" x14ac:dyDescent="0.25">
      <c r="R25" s="78" t="s">
        <v>243</v>
      </c>
    </row>
    <row r="26" spans="1:36" x14ac:dyDescent="0.25">
      <c r="A26" s="78" t="s">
        <v>43</v>
      </c>
      <c r="B26" s="78" t="s">
        <v>225</v>
      </c>
      <c r="C26" s="78" t="s">
        <v>226</v>
      </c>
      <c r="D26" s="78" t="s">
        <v>227</v>
      </c>
      <c r="E26" s="78" t="s">
        <v>228</v>
      </c>
      <c r="F26" s="78" t="s">
        <v>229</v>
      </c>
      <c r="G26" s="78" t="s">
        <v>230</v>
      </c>
      <c r="H26" s="78" t="s">
        <v>231</v>
      </c>
      <c r="I26" s="78" t="s">
        <v>232</v>
      </c>
      <c r="R26" s="78" t="s">
        <v>244</v>
      </c>
    </row>
    <row r="27" spans="1:36" x14ac:dyDescent="0.25">
      <c r="A27" s="78" t="s">
        <v>12</v>
      </c>
      <c r="B27" s="78">
        <f>COUNTIF(Character!$F$9:$F$26, 1)</f>
        <v>0</v>
      </c>
      <c r="C27" s="78">
        <f>COUNTIF(Character!$F$9:$F$26, 2)</f>
        <v>0</v>
      </c>
      <c r="D27" s="78">
        <f>COUNTIF(Character!$F$9:$F$26, 3)</f>
        <v>0</v>
      </c>
      <c r="E27" s="78">
        <f>COUNTIF(Character!$F$9:$F$26, 4)</f>
        <v>0</v>
      </c>
      <c r="F27" s="78">
        <f>COUNTIF(Character!$F$9:$F$26, 5)</f>
        <v>0</v>
      </c>
      <c r="G27" s="78">
        <f>COUNTIF(Character!$F$9:$F$26, 6)</f>
        <v>0</v>
      </c>
      <c r="H27" s="78">
        <f>COUNTIF(Character!$F$9:$F$26, 7)</f>
        <v>0</v>
      </c>
      <c r="I27" s="78">
        <f>COUNTIF(Character!$F$9:$F$26, 8)</f>
        <v>0</v>
      </c>
      <c r="X27" s="78" t="s">
        <v>1500</v>
      </c>
      <c r="AE27" s="107" t="s">
        <v>1533</v>
      </c>
      <c r="AI27" s="78" t="s">
        <v>1489</v>
      </c>
    </row>
    <row r="28" spans="1:36" x14ac:dyDescent="0.25">
      <c r="A28" s="78" t="s">
        <v>239</v>
      </c>
      <c r="B28" s="78">
        <f>B27*$U38</f>
        <v>0</v>
      </c>
      <c r="C28" s="78">
        <f>C27*$U39</f>
        <v>0</v>
      </c>
      <c r="D28" s="78">
        <f>D27*$U40</f>
        <v>0</v>
      </c>
      <c r="E28" s="78">
        <f>E27*$U41</f>
        <v>0</v>
      </c>
      <c r="F28" s="78">
        <f>F27*$U42</f>
        <v>0</v>
      </c>
      <c r="G28" s="78">
        <f>G27*$U43</f>
        <v>0</v>
      </c>
      <c r="H28" s="78">
        <f>H27*$U44</f>
        <v>0</v>
      </c>
      <c r="I28" s="78">
        <f>I27*$U45</f>
        <v>0</v>
      </c>
      <c r="X28" s="78" t="s">
        <v>6</v>
      </c>
      <c r="Y28" s="78" t="s">
        <v>7</v>
      </c>
      <c r="Z28" s="78" t="s">
        <v>14</v>
      </c>
      <c r="AA28" s="78" t="s">
        <v>1288</v>
      </c>
      <c r="AB28" s="78" t="s">
        <v>8</v>
      </c>
      <c r="AE28" s="78" t="s">
        <v>6</v>
      </c>
      <c r="AF28" s="78" t="s">
        <v>17</v>
      </c>
      <c r="AG28" s="282"/>
      <c r="AI28" s="78" t="s">
        <v>6</v>
      </c>
      <c r="AJ28" s="78" t="s">
        <v>17</v>
      </c>
    </row>
    <row r="29" spans="1:36" x14ac:dyDescent="0.25">
      <c r="A29" s="78" t="s">
        <v>245</v>
      </c>
      <c r="B29" s="78">
        <f>SUM(B28:I28)</f>
        <v>0</v>
      </c>
      <c r="X29" s="84" t="s">
        <v>1501</v>
      </c>
      <c r="Y29" s="84" t="s">
        <v>1502</v>
      </c>
      <c r="Z29" s="125">
        <v>3</v>
      </c>
      <c r="AA29" s="84" t="s">
        <v>1286</v>
      </c>
      <c r="AB29" s="84" t="s">
        <v>1183</v>
      </c>
      <c r="AC29" s="84"/>
      <c r="AD29" s="84"/>
      <c r="AE29" s="78" t="s">
        <v>1490</v>
      </c>
      <c r="AF29" s="78" t="s">
        <v>1491</v>
      </c>
      <c r="AG29" s="282"/>
      <c r="AI29" s="78" t="s">
        <v>1214</v>
      </c>
      <c r="AJ29" s="78" t="s">
        <v>1534</v>
      </c>
    </row>
    <row r="30" spans="1:36" x14ac:dyDescent="0.25">
      <c r="I30" s="78" t="s">
        <v>246</v>
      </c>
      <c r="J30" s="78">
        <f>Ascension!D1-Ascension!B1</f>
        <v>1</v>
      </c>
      <c r="X30" s="84" t="s">
        <v>1503</v>
      </c>
      <c r="Y30" s="84" t="s">
        <v>1504</v>
      </c>
      <c r="Z30" s="125">
        <v>5</v>
      </c>
      <c r="AA30" s="84" t="s">
        <v>1284</v>
      </c>
      <c r="AB30" s="84" t="s">
        <v>968</v>
      </c>
      <c r="AC30" s="84"/>
      <c r="AD30" s="84"/>
      <c r="AE30" s="78" t="s">
        <v>1492</v>
      </c>
      <c r="AF30" s="78" t="s">
        <v>1493</v>
      </c>
      <c r="AG30" s="282"/>
      <c r="AI30" s="78" t="s">
        <v>1535</v>
      </c>
      <c r="AJ30" s="78" t="s">
        <v>1536</v>
      </c>
    </row>
    <row r="31" spans="1:36" x14ac:dyDescent="0.25">
      <c r="A31" s="78" t="s">
        <v>35</v>
      </c>
      <c r="B31" s="78" t="s">
        <v>56</v>
      </c>
      <c r="C31" s="78" t="s">
        <v>8</v>
      </c>
      <c r="D31" s="78" t="s">
        <v>97</v>
      </c>
      <c r="E31" s="78" t="s">
        <v>247</v>
      </c>
      <c r="F31" s="78" t="s">
        <v>248</v>
      </c>
      <c r="G31" s="78" t="s">
        <v>30</v>
      </c>
      <c r="H31" s="78" t="s">
        <v>249</v>
      </c>
      <c r="I31" s="78" t="s">
        <v>250</v>
      </c>
      <c r="J31" s="78" t="s">
        <v>251</v>
      </c>
      <c r="K31" s="78" t="s">
        <v>252</v>
      </c>
      <c r="L31" s="78" t="s">
        <v>191</v>
      </c>
      <c r="M31" s="78" t="s">
        <v>32</v>
      </c>
      <c r="N31" s="78" t="s">
        <v>248</v>
      </c>
      <c r="X31" s="84" t="s">
        <v>1505</v>
      </c>
      <c r="Y31" s="84" t="s">
        <v>1506</v>
      </c>
      <c r="Z31" s="125">
        <v>1</v>
      </c>
      <c r="AA31" s="84" t="s">
        <v>1286</v>
      </c>
      <c r="AB31" s="84" t="s">
        <v>508</v>
      </c>
      <c r="AC31" s="84"/>
      <c r="AD31" s="84"/>
      <c r="AE31" s="99" t="s">
        <v>1494</v>
      </c>
      <c r="AF31" s="78" t="s">
        <v>1495</v>
      </c>
      <c r="AG31" s="282"/>
      <c r="AI31" s="78" t="s">
        <v>1259</v>
      </c>
      <c r="AJ31" s="78" t="s">
        <v>1537</v>
      </c>
    </row>
    <row r="32" spans="1:36" x14ac:dyDescent="0.25">
      <c r="A32" s="78" t="s">
        <v>253</v>
      </c>
      <c r="B32" s="78">
        <v>210</v>
      </c>
      <c r="C32" s="78" t="s">
        <v>254</v>
      </c>
      <c r="D32" s="78">
        <v>2</v>
      </c>
      <c r="E32" s="78" t="s">
        <v>255</v>
      </c>
      <c r="F32" s="78" t="s">
        <v>256</v>
      </c>
      <c r="G32" s="78">
        <v>3</v>
      </c>
      <c r="H32" s="78">
        <v>100</v>
      </c>
      <c r="I32" s="78" t="s">
        <v>257</v>
      </c>
      <c r="J32" s="78">
        <v>30</v>
      </c>
      <c r="K32" s="78" t="s">
        <v>258</v>
      </c>
      <c r="L32" s="78" t="s">
        <v>259</v>
      </c>
      <c r="M32" s="78" t="s">
        <v>121</v>
      </c>
      <c r="N32" s="78" t="s">
        <v>256</v>
      </c>
      <c r="O32" s="98">
        <v>0</v>
      </c>
      <c r="X32" s="84" t="s">
        <v>977</v>
      </c>
      <c r="Y32" s="84" t="s">
        <v>1507</v>
      </c>
      <c r="Z32" s="125">
        <v>4</v>
      </c>
      <c r="AA32" s="84" t="s">
        <v>1284</v>
      </c>
      <c r="AB32" s="84" t="s">
        <v>1508</v>
      </c>
      <c r="AC32" s="84"/>
      <c r="AD32" s="84"/>
      <c r="AE32" s="78" t="s">
        <v>266</v>
      </c>
      <c r="AF32" s="78" t="s">
        <v>1496</v>
      </c>
      <c r="AG32" s="282"/>
      <c r="AI32" s="78" t="s">
        <v>1538</v>
      </c>
      <c r="AJ32" s="78" t="s">
        <v>1539</v>
      </c>
    </row>
    <row r="33" spans="1:36" x14ac:dyDescent="0.25">
      <c r="A33" s="78" t="s">
        <v>260</v>
      </c>
      <c r="B33" s="78">
        <v>180</v>
      </c>
      <c r="C33" s="78" t="s">
        <v>261</v>
      </c>
      <c r="D33" s="78">
        <v>1</v>
      </c>
      <c r="E33" s="78" t="s">
        <v>262</v>
      </c>
      <c r="F33" s="78" t="s">
        <v>263</v>
      </c>
      <c r="G33" s="78">
        <v>2</v>
      </c>
      <c r="H33" s="78">
        <v>100</v>
      </c>
      <c r="I33" s="78" t="s">
        <v>264</v>
      </c>
      <c r="J33" s="78">
        <v>60</v>
      </c>
      <c r="K33" s="78" t="s">
        <v>258</v>
      </c>
      <c r="L33" s="78" t="s">
        <v>259</v>
      </c>
      <c r="M33" s="78" t="s">
        <v>121</v>
      </c>
      <c r="N33" s="78" t="s">
        <v>263</v>
      </c>
      <c r="O33" s="98">
        <v>0</v>
      </c>
      <c r="X33" s="84" t="s">
        <v>1509</v>
      </c>
      <c r="Y33" s="84" t="s">
        <v>1510</v>
      </c>
      <c r="Z33" s="125">
        <v>6</v>
      </c>
      <c r="AA33" s="84" t="s">
        <v>1284</v>
      </c>
      <c r="AB33" s="84" t="s">
        <v>1511</v>
      </c>
      <c r="AC33" s="84"/>
      <c r="AD33" s="84"/>
      <c r="AE33" s="78" t="s">
        <v>1497</v>
      </c>
      <c r="AF33" s="78" t="s">
        <v>1498</v>
      </c>
      <c r="AG33" s="282"/>
      <c r="AI33" s="78" t="s">
        <v>978</v>
      </c>
      <c r="AJ33" s="111" t="s">
        <v>1540</v>
      </c>
    </row>
    <row r="34" spans="1:36" x14ac:dyDescent="0.25">
      <c r="A34" s="78" t="s">
        <v>271</v>
      </c>
      <c r="B34" s="78">
        <v>210</v>
      </c>
      <c r="C34" s="78" t="s">
        <v>261</v>
      </c>
      <c r="D34" s="78">
        <v>2</v>
      </c>
      <c r="E34" s="78" t="s">
        <v>255</v>
      </c>
      <c r="F34" s="78" t="s">
        <v>256</v>
      </c>
      <c r="G34" s="78">
        <v>3</v>
      </c>
      <c r="H34" s="78">
        <v>100</v>
      </c>
      <c r="I34" s="78" t="s">
        <v>264</v>
      </c>
      <c r="J34" s="78">
        <v>30</v>
      </c>
      <c r="K34" s="78" t="s">
        <v>258</v>
      </c>
      <c r="L34" s="78" t="s">
        <v>259</v>
      </c>
      <c r="M34" s="78" t="s">
        <v>121</v>
      </c>
      <c r="N34" s="78" t="s">
        <v>256</v>
      </c>
      <c r="O34" s="98">
        <v>0</v>
      </c>
      <c r="X34" s="84" t="s">
        <v>1512</v>
      </c>
      <c r="Y34" s="84" t="s">
        <v>1513</v>
      </c>
      <c r="Z34" s="125">
        <v>5</v>
      </c>
      <c r="AA34" s="84" t="s">
        <v>1285</v>
      </c>
      <c r="AB34" s="84" t="s">
        <v>508</v>
      </c>
      <c r="AC34" s="84"/>
      <c r="AD34" s="84"/>
      <c r="AE34" s="78" t="s">
        <v>15</v>
      </c>
      <c r="AF34" s="78" t="s">
        <v>1499</v>
      </c>
      <c r="AG34" s="282"/>
      <c r="AI34" s="78" t="s">
        <v>1043</v>
      </c>
      <c r="AJ34" s="111" t="s">
        <v>1541</v>
      </c>
    </row>
    <row r="35" spans="1:36" x14ac:dyDescent="0.25">
      <c r="A35" s="78" t="s">
        <v>273</v>
      </c>
      <c r="B35" s="78">
        <v>16</v>
      </c>
      <c r="C35" s="78" t="s">
        <v>274</v>
      </c>
      <c r="D35" s="78">
        <v>1</v>
      </c>
      <c r="E35" s="78" t="s">
        <v>275</v>
      </c>
      <c r="F35" s="78" t="s">
        <v>276</v>
      </c>
      <c r="G35" s="78">
        <v>1</v>
      </c>
      <c r="H35" s="78">
        <v>10</v>
      </c>
      <c r="I35" s="78" t="s">
        <v>277</v>
      </c>
      <c r="J35" s="78">
        <v>6</v>
      </c>
      <c r="K35" s="78" t="s">
        <v>278</v>
      </c>
      <c r="M35" s="78" t="s">
        <v>117</v>
      </c>
      <c r="N35" s="78" t="s">
        <v>276</v>
      </c>
      <c r="O35" s="98">
        <v>0</v>
      </c>
      <c r="X35" s="84" t="s">
        <v>1514</v>
      </c>
      <c r="Y35" s="84" t="s">
        <v>1515</v>
      </c>
      <c r="Z35" s="125">
        <v>3</v>
      </c>
      <c r="AA35" s="84" t="s">
        <v>1285</v>
      </c>
      <c r="AB35" s="84" t="s">
        <v>508</v>
      </c>
      <c r="AC35" s="84"/>
      <c r="AD35" s="84"/>
      <c r="AG35" s="282"/>
      <c r="AI35" s="78" t="s">
        <v>1542</v>
      </c>
      <c r="AJ35" s="111" t="s">
        <v>1543</v>
      </c>
    </row>
    <row r="36" spans="1:36" x14ac:dyDescent="0.25">
      <c r="A36" s="78" t="s">
        <v>282</v>
      </c>
      <c r="B36" s="78">
        <v>54</v>
      </c>
      <c r="C36" s="78" t="s">
        <v>283</v>
      </c>
      <c r="D36" s="78">
        <v>0</v>
      </c>
      <c r="E36" s="78" t="s">
        <v>284</v>
      </c>
      <c r="F36" s="78" t="s">
        <v>285</v>
      </c>
      <c r="G36" s="78">
        <v>2</v>
      </c>
      <c r="H36" s="78">
        <v>10</v>
      </c>
      <c r="I36" s="78" t="s">
        <v>277</v>
      </c>
      <c r="J36" s="78">
        <v>10</v>
      </c>
      <c r="K36" s="78" t="s">
        <v>286</v>
      </c>
      <c r="L36" s="78" t="s">
        <v>287</v>
      </c>
      <c r="M36" s="78" t="s">
        <v>117</v>
      </c>
      <c r="N36" s="78" t="s">
        <v>285</v>
      </c>
      <c r="O36" s="98">
        <v>0</v>
      </c>
      <c r="X36" s="84" t="s">
        <v>1516</v>
      </c>
      <c r="Y36" s="84" t="s">
        <v>1517</v>
      </c>
      <c r="Z36" s="125">
        <v>5</v>
      </c>
      <c r="AA36" s="84" t="s">
        <v>1284</v>
      </c>
      <c r="AB36" s="84" t="s">
        <v>968</v>
      </c>
      <c r="AC36" s="84"/>
      <c r="AD36" s="84"/>
      <c r="AG36" s="282"/>
      <c r="AI36" s="78" t="s">
        <v>1544</v>
      </c>
      <c r="AJ36" s="111" t="s">
        <v>1545</v>
      </c>
    </row>
    <row r="37" spans="1:36" x14ac:dyDescent="0.25">
      <c r="A37" s="78" t="s">
        <v>290</v>
      </c>
      <c r="B37" s="78">
        <v>116</v>
      </c>
      <c r="C37" s="78" t="s">
        <v>291</v>
      </c>
      <c r="D37" s="78">
        <v>2</v>
      </c>
      <c r="E37" s="78" t="s">
        <v>292</v>
      </c>
      <c r="F37" s="78" t="s">
        <v>293</v>
      </c>
      <c r="G37" s="78">
        <v>3</v>
      </c>
      <c r="H37" s="78">
        <v>30</v>
      </c>
      <c r="I37" s="78" t="s">
        <v>294</v>
      </c>
      <c r="J37" s="78">
        <v>6</v>
      </c>
      <c r="K37" s="78" t="s">
        <v>295</v>
      </c>
      <c r="L37" s="78" t="s">
        <v>287</v>
      </c>
      <c r="M37" s="78" t="s">
        <v>117</v>
      </c>
      <c r="N37" s="78" t="s">
        <v>293</v>
      </c>
      <c r="O37" s="98">
        <v>0</v>
      </c>
      <c r="P37" s="2" t="s">
        <v>267</v>
      </c>
      <c r="Q37" s="2" t="s">
        <v>268</v>
      </c>
      <c r="R37" s="2" t="s">
        <v>269</v>
      </c>
      <c r="T37" s="2" t="s">
        <v>270</v>
      </c>
      <c r="U37" s="2" t="s">
        <v>268</v>
      </c>
      <c r="V37" s="2" t="s">
        <v>269</v>
      </c>
      <c r="X37" s="84" t="s">
        <v>1518</v>
      </c>
      <c r="Y37" s="84" t="s">
        <v>1519</v>
      </c>
      <c r="Z37" s="125">
        <v>7</v>
      </c>
      <c r="AA37" s="84" t="s">
        <v>1283</v>
      </c>
      <c r="AB37" s="84" t="s">
        <v>508</v>
      </c>
      <c r="AC37" s="84"/>
      <c r="AD37" s="84"/>
      <c r="AG37" s="282"/>
      <c r="AI37" s="78" t="s">
        <v>1546</v>
      </c>
      <c r="AJ37" s="111" t="s">
        <v>1547</v>
      </c>
    </row>
    <row r="38" spans="1:36" x14ac:dyDescent="0.25">
      <c r="A38" s="78" t="s">
        <v>299</v>
      </c>
      <c r="B38" s="78">
        <v>74</v>
      </c>
      <c r="C38" s="78" t="s">
        <v>300</v>
      </c>
      <c r="D38" s="78">
        <v>1</v>
      </c>
      <c r="E38" s="78" t="s">
        <v>301</v>
      </c>
      <c r="F38" s="78" t="s">
        <v>302</v>
      </c>
      <c r="G38" s="78">
        <v>3</v>
      </c>
      <c r="H38" s="78">
        <v>20</v>
      </c>
      <c r="I38" s="78" t="s">
        <v>303</v>
      </c>
      <c r="J38" s="78">
        <v>14</v>
      </c>
      <c r="K38" s="78" t="s">
        <v>304</v>
      </c>
      <c r="M38" s="78" t="s">
        <v>9</v>
      </c>
      <c r="N38" s="78" t="s">
        <v>302</v>
      </c>
      <c r="O38" s="98">
        <v>0</v>
      </c>
      <c r="P38" s="78">
        <v>1</v>
      </c>
      <c r="Q38" s="78">
        <v>0</v>
      </c>
      <c r="R38" s="78">
        <v>0</v>
      </c>
      <c r="T38" s="78">
        <v>1</v>
      </c>
      <c r="U38" s="78">
        <v>2</v>
      </c>
      <c r="V38" s="78">
        <v>2</v>
      </c>
      <c r="X38" s="84" t="s">
        <v>1520</v>
      </c>
      <c r="Y38" s="84" t="s">
        <v>1521</v>
      </c>
      <c r="Z38" s="125">
        <v>6</v>
      </c>
      <c r="AA38" s="84" t="s">
        <v>1283</v>
      </c>
      <c r="AB38" s="84" t="s">
        <v>947</v>
      </c>
      <c r="AC38" s="84"/>
      <c r="AD38" s="84"/>
      <c r="AG38" s="282"/>
      <c r="AI38" s="78" t="s">
        <v>1548</v>
      </c>
      <c r="AJ38" s="111" t="s">
        <v>1549</v>
      </c>
    </row>
    <row r="39" spans="1:36" x14ac:dyDescent="0.25">
      <c r="A39" s="78" t="s">
        <v>307</v>
      </c>
      <c r="B39" s="78">
        <v>2</v>
      </c>
      <c r="C39" s="78" t="s">
        <v>308</v>
      </c>
      <c r="D39" s="78">
        <v>1</v>
      </c>
      <c r="E39" s="78" t="s">
        <v>309</v>
      </c>
      <c r="F39" s="78" t="s">
        <v>310</v>
      </c>
      <c r="G39" s="78">
        <v>1</v>
      </c>
      <c r="I39" s="78" t="s">
        <v>311</v>
      </c>
      <c r="J39" s="78">
        <v>2</v>
      </c>
      <c r="K39" s="78" t="s">
        <v>312</v>
      </c>
      <c r="M39" s="78" t="s">
        <v>9</v>
      </c>
      <c r="N39" s="78" t="s">
        <v>310</v>
      </c>
      <c r="O39" s="98">
        <v>0</v>
      </c>
      <c r="P39" s="78">
        <v>2</v>
      </c>
      <c r="Q39" s="78">
        <v>4</v>
      </c>
      <c r="R39" s="78">
        <v>4</v>
      </c>
      <c r="T39" s="78">
        <v>2</v>
      </c>
      <c r="U39" s="78">
        <v>6</v>
      </c>
      <c r="V39" s="78">
        <v>4</v>
      </c>
      <c r="X39" s="84" t="s">
        <v>1522</v>
      </c>
      <c r="Y39" s="84" t="s">
        <v>1523</v>
      </c>
      <c r="Z39" s="125">
        <v>4</v>
      </c>
      <c r="AA39" s="84" t="s">
        <v>1284</v>
      </c>
      <c r="AB39" s="84" t="s">
        <v>947</v>
      </c>
      <c r="AC39" s="84"/>
      <c r="AD39" s="84"/>
      <c r="AG39" s="282"/>
      <c r="AI39" s="78" t="s">
        <v>1026</v>
      </c>
      <c r="AJ39" s="111" t="s">
        <v>1550</v>
      </c>
    </row>
    <row r="40" spans="1:36" x14ac:dyDescent="0.25">
      <c r="A40" s="78" t="s">
        <v>316</v>
      </c>
      <c r="B40" s="78">
        <v>46</v>
      </c>
      <c r="C40" s="78" t="s">
        <v>300</v>
      </c>
      <c r="D40" s="78">
        <v>1</v>
      </c>
      <c r="E40" s="78" t="s">
        <v>317</v>
      </c>
      <c r="F40" s="78" t="s">
        <v>318</v>
      </c>
      <c r="G40" s="78">
        <v>2</v>
      </c>
      <c r="H40" s="78">
        <v>20</v>
      </c>
      <c r="I40" s="78" t="s">
        <v>319</v>
      </c>
      <c r="J40" s="78">
        <v>6</v>
      </c>
      <c r="K40" s="78" t="s">
        <v>320</v>
      </c>
      <c r="M40" s="78" t="s">
        <v>9</v>
      </c>
      <c r="N40" s="78" t="s">
        <v>318</v>
      </c>
      <c r="O40" s="98">
        <v>0</v>
      </c>
      <c r="P40" s="78">
        <v>3</v>
      </c>
      <c r="Q40" s="78">
        <v>10</v>
      </c>
      <c r="R40" s="78">
        <v>6</v>
      </c>
      <c r="T40" s="78">
        <v>3</v>
      </c>
      <c r="U40" s="78">
        <v>12</v>
      </c>
      <c r="V40" s="78">
        <v>6</v>
      </c>
      <c r="X40" s="84" t="s">
        <v>1524</v>
      </c>
      <c r="Y40" s="84" t="s">
        <v>1525</v>
      </c>
      <c r="Z40" s="125">
        <v>3</v>
      </c>
      <c r="AA40" s="84" t="s">
        <v>1285</v>
      </c>
      <c r="AB40" s="84" t="s">
        <v>508</v>
      </c>
      <c r="AC40" s="84"/>
      <c r="AD40" s="84"/>
      <c r="AG40" s="282"/>
      <c r="AI40" s="78" t="s">
        <v>1032</v>
      </c>
      <c r="AJ40" s="111" t="s">
        <v>1551</v>
      </c>
    </row>
    <row r="41" spans="1:36" x14ac:dyDescent="0.25">
      <c r="A41" s="78" t="s">
        <v>323</v>
      </c>
      <c r="B41" s="78">
        <v>62</v>
      </c>
      <c r="C41" s="78" t="s">
        <v>324</v>
      </c>
      <c r="D41" s="78">
        <v>1</v>
      </c>
      <c r="E41" s="78" t="s">
        <v>325</v>
      </c>
      <c r="F41" s="78" t="s">
        <v>326</v>
      </c>
      <c r="G41" s="78">
        <v>3</v>
      </c>
      <c r="H41" s="78">
        <v>14</v>
      </c>
      <c r="I41" s="78" t="s">
        <v>327</v>
      </c>
      <c r="J41" s="78">
        <v>18</v>
      </c>
      <c r="K41" s="78" t="s">
        <v>328</v>
      </c>
      <c r="M41" s="78" t="s">
        <v>9</v>
      </c>
      <c r="N41" s="78" t="s">
        <v>326</v>
      </c>
      <c r="O41" s="98">
        <v>0</v>
      </c>
      <c r="P41" s="78">
        <v>4</v>
      </c>
      <c r="Q41" s="78">
        <v>20</v>
      </c>
      <c r="R41" s="78">
        <v>10</v>
      </c>
      <c r="T41" s="78">
        <v>4</v>
      </c>
      <c r="U41" s="78">
        <v>20</v>
      </c>
      <c r="V41" s="78">
        <v>8</v>
      </c>
      <c r="X41" s="84" t="s">
        <v>1526</v>
      </c>
      <c r="Y41" s="84" t="s">
        <v>1527</v>
      </c>
      <c r="Z41" s="125">
        <v>6</v>
      </c>
      <c r="AA41" s="84" t="s">
        <v>1284</v>
      </c>
      <c r="AB41" s="84" t="s">
        <v>1528</v>
      </c>
      <c r="AC41" s="84"/>
      <c r="AD41" s="84"/>
      <c r="AI41" s="78" t="s">
        <v>1552</v>
      </c>
      <c r="AJ41" s="111" t="s">
        <v>1553</v>
      </c>
    </row>
    <row r="42" spans="1:36" x14ac:dyDescent="0.25">
      <c r="A42" s="78" t="s">
        <v>331</v>
      </c>
      <c r="B42" s="78">
        <v>2</v>
      </c>
      <c r="C42" s="78" t="s">
        <v>324</v>
      </c>
      <c r="D42" s="78">
        <v>1</v>
      </c>
      <c r="E42" s="78" t="s">
        <v>332</v>
      </c>
      <c r="F42" s="78" t="s">
        <v>310</v>
      </c>
      <c r="G42" s="78">
        <v>1</v>
      </c>
      <c r="J42" s="78">
        <v>2</v>
      </c>
      <c r="K42" s="78" t="s">
        <v>312</v>
      </c>
      <c r="M42" s="78" t="s">
        <v>9</v>
      </c>
      <c r="N42" s="78" t="s">
        <v>310</v>
      </c>
      <c r="O42" s="98">
        <v>0</v>
      </c>
      <c r="P42" s="78">
        <v>5</v>
      </c>
      <c r="Q42" s="78">
        <v>35</v>
      </c>
      <c r="R42" s="78">
        <v>15</v>
      </c>
      <c r="T42" s="78">
        <v>5</v>
      </c>
      <c r="U42" s="78">
        <v>30</v>
      </c>
      <c r="V42" s="78">
        <v>10</v>
      </c>
      <c r="X42" s="84" t="s">
        <v>1529</v>
      </c>
      <c r="Y42" s="84" t="s">
        <v>1530</v>
      </c>
      <c r="Z42" s="125">
        <v>5</v>
      </c>
      <c r="AA42" s="84" t="s">
        <v>1285</v>
      </c>
      <c r="AB42" s="84" t="s">
        <v>1183</v>
      </c>
      <c r="AC42" s="84"/>
      <c r="AD42" s="84"/>
      <c r="AI42" s="78" t="s">
        <v>1554</v>
      </c>
      <c r="AJ42" s="111" t="s">
        <v>1555</v>
      </c>
    </row>
    <row r="43" spans="1:36" x14ac:dyDescent="0.25">
      <c r="A43" s="78" t="s">
        <v>334</v>
      </c>
      <c r="B43" s="78">
        <v>84</v>
      </c>
      <c r="C43" s="78" t="s">
        <v>335</v>
      </c>
      <c r="D43" s="78">
        <v>2</v>
      </c>
      <c r="E43" s="78" t="s">
        <v>336</v>
      </c>
      <c r="F43" s="78" t="s">
        <v>337</v>
      </c>
      <c r="G43" s="78">
        <v>3</v>
      </c>
      <c r="H43" s="78">
        <v>10</v>
      </c>
      <c r="I43" s="78" t="s">
        <v>338</v>
      </c>
      <c r="J43" s="78">
        <v>14</v>
      </c>
      <c r="K43" s="78" t="s">
        <v>339</v>
      </c>
      <c r="M43" s="78" t="s">
        <v>9</v>
      </c>
      <c r="N43" s="78" t="s">
        <v>337</v>
      </c>
      <c r="O43" s="98">
        <v>0</v>
      </c>
      <c r="P43" s="78">
        <v>6</v>
      </c>
      <c r="Q43" s="78">
        <v>55</v>
      </c>
      <c r="R43" s="78">
        <v>20</v>
      </c>
      <c r="T43" s="78">
        <v>6</v>
      </c>
      <c r="U43" s="78">
        <v>42</v>
      </c>
      <c r="V43" s="78">
        <v>12</v>
      </c>
      <c r="X43" s="84" t="s">
        <v>1531</v>
      </c>
      <c r="Y43" s="84" t="s">
        <v>1532</v>
      </c>
      <c r="Z43" s="125">
        <v>3</v>
      </c>
      <c r="AA43" s="84" t="s">
        <v>1285</v>
      </c>
      <c r="AB43" s="84" t="s">
        <v>1528</v>
      </c>
      <c r="AC43" s="84"/>
      <c r="AD43" s="84"/>
      <c r="AI43" s="78" t="s">
        <v>943</v>
      </c>
      <c r="AJ43" s="111" t="s">
        <v>1556</v>
      </c>
    </row>
    <row r="44" spans="1:36" x14ac:dyDescent="0.25">
      <c r="A44" s="78" t="s">
        <v>342</v>
      </c>
      <c r="B44" s="78">
        <v>106</v>
      </c>
      <c r="C44" s="78" t="s">
        <v>343</v>
      </c>
      <c r="D44" s="78">
        <v>3</v>
      </c>
      <c r="E44" s="78" t="s">
        <v>344</v>
      </c>
      <c r="F44" s="78" t="s">
        <v>345</v>
      </c>
      <c r="G44" s="78">
        <v>3</v>
      </c>
      <c r="H44" s="78">
        <v>40</v>
      </c>
      <c r="I44" s="78" t="s">
        <v>346</v>
      </c>
      <c r="J44" s="78">
        <v>16</v>
      </c>
      <c r="K44" s="78" t="s">
        <v>347</v>
      </c>
      <c r="L44" s="78" t="s">
        <v>348</v>
      </c>
      <c r="M44" s="78" t="s">
        <v>9</v>
      </c>
      <c r="N44" s="78" t="s">
        <v>345</v>
      </c>
      <c r="O44" s="98">
        <v>0</v>
      </c>
      <c r="P44" s="78">
        <v>7</v>
      </c>
      <c r="Q44" s="78">
        <v>80</v>
      </c>
      <c r="R44" s="78">
        <v>25</v>
      </c>
      <c r="T44" s="78">
        <v>7</v>
      </c>
      <c r="U44" s="78">
        <v>56</v>
      </c>
      <c r="V44" s="78">
        <v>14</v>
      </c>
      <c r="X44" s="84"/>
      <c r="Y44" s="84"/>
      <c r="Z44" s="125"/>
      <c r="AA44" s="84"/>
      <c r="AB44" s="84"/>
      <c r="AC44" s="84"/>
      <c r="AD44" s="84"/>
      <c r="AI44" s="78" t="s">
        <v>1557</v>
      </c>
      <c r="AJ44" s="111" t="s">
        <v>1558</v>
      </c>
    </row>
    <row r="45" spans="1:36" x14ac:dyDescent="0.25">
      <c r="A45" s="78" t="s">
        <v>352</v>
      </c>
      <c r="B45" s="78">
        <v>6</v>
      </c>
      <c r="C45" s="78" t="s">
        <v>353</v>
      </c>
      <c r="D45" s="78">
        <v>0</v>
      </c>
      <c r="E45" s="78" t="s">
        <v>354</v>
      </c>
      <c r="F45" s="78" t="s">
        <v>355</v>
      </c>
      <c r="G45" s="78">
        <v>1</v>
      </c>
      <c r="J45" s="78">
        <v>6</v>
      </c>
      <c r="K45" s="78" t="s">
        <v>356</v>
      </c>
      <c r="L45" s="78" t="s">
        <v>348</v>
      </c>
      <c r="M45" s="78" t="s">
        <v>9</v>
      </c>
      <c r="N45" s="78" t="s">
        <v>355</v>
      </c>
      <c r="O45" s="98">
        <v>0</v>
      </c>
      <c r="P45" s="78">
        <v>8</v>
      </c>
      <c r="Q45" s="78">
        <v>110</v>
      </c>
      <c r="R45" s="78">
        <v>30</v>
      </c>
      <c r="T45" s="78">
        <v>8</v>
      </c>
      <c r="U45" s="78">
        <v>72</v>
      </c>
      <c r="V45" s="78">
        <v>16</v>
      </c>
      <c r="X45" s="84"/>
      <c r="Y45" s="84"/>
      <c r="Z45" s="84"/>
      <c r="AA45" s="84"/>
      <c r="AB45" s="84"/>
      <c r="AC45" s="84"/>
      <c r="AD45" s="84"/>
      <c r="AI45" s="78" t="s">
        <v>1054</v>
      </c>
      <c r="AJ45" s="111" t="s">
        <v>1559</v>
      </c>
    </row>
    <row r="46" spans="1:36" x14ac:dyDescent="0.25">
      <c r="A46" s="78" t="s">
        <v>360</v>
      </c>
      <c r="B46" s="78">
        <v>6</v>
      </c>
      <c r="C46" s="78" t="s">
        <v>361</v>
      </c>
      <c r="D46" s="78">
        <v>0</v>
      </c>
      <c r="E46" s="78" t="s">
        <v>362</v>
      </c>
      <c r="F46" s="78" t="s">
        <v>363</v>
      </c>
      <c r="G46" s="78">
        <v>1</v>
      </c>
      <c r="J46" s="78">
        <v>6</v>
      </c>
      <c r="K46" s="78" t="s">
        <v>364</v>
      </c>
      <c r="L46" s="78" t="s">
        <v>365</v>
      </c>
      <c r="M46" s="78" t="s">
        <v>9</v>
      </c>
      <c r="N46" s="78" t="s">
        <v>363</v>
      </c>
      <c r="O46" s="98">
        <v>0</v>
      </c>
      <c r="P46" s="78">
        <v>9</v>
      </c>
      <c r="Q46" s="78">
        <v>145</v>
      </c>
      <c r="R46" s="78">
        <v>35</v>
      </c>
      <c r="X46" s="84"/>
      <c r="Y46" s="84"/>
      <c r="Z46" s="84"/>
      <c r="AA46" s="84"/>
      <c r="AB46" s="84"/>
      <c r="AC46" s="84"/>
      <c r="AD46" s="84"/>
      <c r="AI46" s="78" t="s">
        <v>1560</v>
      </c>
      <c r="AJ46" s="111" t="s">
        <v>1561</v>
      </c>
    </row>
    <row r="47" spans="1:36" x14ac:dyDescent="0.25">
      <c r="A47" s="78" t="s">
        <v>126</v>
      </c>
      <c r="B47" s="78">
        <v>150</v>
      </c>
      <c r="C47" s="78" t="s">
        <v>361</v>
      </c>
      <c r="D47" s="78">
        <v>4</v>
      </c>
      <c r="E47" s="78" t="s">
        <v>369</v>
      </c>
      <c r="F47" s="78" t="s">
        <v>363</v>
      </c>
      <c r="G47" s="78">
        <v>4</v>
      </c>
      <c r="H47" s="78">
        <v>40</v>
      </c>
      <c r="I47" s="78" t="s">
        <v>370</v>
      </c>
      <c r="J47" s="78">
        <v>40</v>
      </c>
      <c r="K47" s="78" t="s">
        <v>371</v>
      </c>
      <c r="L47" s="78" t="s">
        <v>365</v>
      </c>
      <c r="M47" s="78" t="s">
        <v>9</v>
      </c>
      <c r="N47" s="78" t="s">
        <v>363</v>
      </c>
      <c r="O47" s="98">
        <v>0</v>
      </c>
      <c r="P47" s="78">
        <v>10</v>
      </c>
      <c r="Q47" s="78">
        <v>185</v>
      </c>
      <c r="R47" s="78">
        <v>40</v>
      </c>
      <c r="X47" s="84"/>
      <c r="Y47" s="84"/>
      <c r="Z47" s="84"/>
      <c r="AA47" s="84"/>
      <c r="AB47" s="84"/>
      <c r="AC47" s="84"/>
      <c r="AD47" s="84"/>
      <c r="AI47" s="78" t="s">
        <v>1562</v>
      </c>
      <c r="AJ47" s="111" t="s">
        <v>1563</v>
      </c>
    </row>
    <row r="48" spans="1:36" x14ac:dyDescent="0.25">
      <c r="A48" s="78" t="s">
        <v>375</v>
      </c>
      <c r="B48" s="78">
        <v>16</v>
      </c>
      <c r="C48" s="78" t="s">
        <v>376</v>
      </c>
      <c r="D48" s="78">
        <v>1</v>
      </c>
      <c r="E48" s="78" t="s">
        <v>377</v>
      </c>
      <c r="F48" s="78" t="s">
        <v>378</v>
      </c>
      <c r="G48" s="78">
        <v>1</v>
      </c>
      <c r="H48" s="78">
        <v>10</v>
      </c>
      <c r="I48" s="78" t="s">
        <v>379</v>
      </c>
      <c r="J48" s="78">
        <v>6</v>
      </c>
      <c r="K48" s="78" t="s">
        <v>380</v>
      </c>
      <c r="L48" s="78" t="s">
        <v>365</v>
      </c>
      <c r="M48" s="78" t="s">
        <v>9</v>
      </c>
      <c r="N48" s="78" t="s">
        <v>378</v>
      </c>
      <c r="O48" s="98">
        <v>0</v>
      </c>
      <c r="P48" s="78">
        <v>11</v>
      </c>
      <c r="Q48" s="78">
        <v>230</v>
      </c>
      <c r="R48" s="78">
        <v>45</v>
      </c>
      <c r="X48" s="84"/>
      <c r="Y48" s="84"/>
      <c r="Z48" s="84"/>
      <c r="AA48" s="84"/>
      <c r="AB48" s="84"/>
      <c r="AC48" s="84"/>
      <c r="AD48" s="84"/>
      <c r="AI48" s="78" t="s">
        <v>1564</v>
      </c>
      <c r="AJ48" s="111" t="s">
        <v>1565</v>
      </c>
    </row>
    <row r="49" spans="1:36" x14ac:dyDescent="0.25">
      <c r="A49" s="78" t="s">
        <v>383</v>
      </c>
      <c r="B49" s="78">
        <v>12</v>
      </c>
      <c r="C49" s="78" t="s">
        <v>300</v>
      </c>
      <c r="D49" s="78">
        <v>0</v>
      </c>
      <c r="E49" s="78" t="s">
        <v>384</v>
      </c>
      <c r="F49" s="78" t="s">
        <v>385</v>
      </c>
      <c r="G49" s="78">
        <v>1</v>
      </c>
      <c r="H49" s="78">
        <v>10</v>
      </c>
      <c r="I49" s="78" t="s">
        <v>386</v>
      </c>
      <c r="J49" s="78">
        <v>2</v>
      </c>
      <c r="K49" s="78" t="s">
        <v>387</v>
      </c>
      <c r="M49" s="78" t="s">
        <v>9</v>
      </c>
      <c r="N49" s="78" t="s">
        <v>385</v>
      </c>
      <c r="O49" s="98">
        <v>0</v>
      </c>
      <c r="P49" s="78">
        <v>12</v>
      </c>
      <c r="Q49" s="78">
        <v>280</v>
      </c>
      <c r="R49" s="78">
        <v>50</v>
      </c>
      <c r="X49" s="84"/>
      <c r="Y49" s="84"/>
      <c r="Z49" s="84"/>
      <c r="AA49" s="84"/>
      <c r="AB49" s="84"/>
      <c r="AC49" s="84"/>
      <c r="AD49" s="84"/>
      <c r="AI49" s="78" t="s">
        <v>1566</v>
      </c>
      <c r="AJ49" s="111" t="s">
        <v>1567</v>
      </c>
    </row>
    <row r="50" spans="1:36" x14ac:dyDescent="0.25">
      <c r="A50" s="78" t="s">
        <v>391</v>
      </c>
      <c r="B50" s="78">
        <v>72</v>
      </c>
      <c r="C50" s="78" t="s">
        <v>392</v>
      </c>
      <c r="D50" s="78">
        <v>0</v>
      </c>
      <c r="E50" s="78" t="s">
        <v>393</v>
      </c>
      <c r="F50" s="78" t="s">
        <v>394</v>
      </c>
      <c r="G50" s="78">
        <v>2</v>
      </c>
      <c r="H50" s="78">
        <v>20</v>
      </c>
      <c r="I50" s="78" t="s">
        <v>395</v>
      </c>
      <c r="J50" s="78">
        <v>2</v>
      </c>
      <c r="K50" s="78" t="s">
        <v>396</v>
      </c>
      <c r="M50" s="78" t="s">
        <v>9</v>
      </c>
      <c r="N50" s="78" t="s">
        <v>394</v>
      </c>
      <c r="O50" s="98">
        <v>0</v>
      </c>
      <c r="X50" s="84"/>
      <c r="Y50" s="84"/>
      <c r="Z50" s="84"/>
      <c r="AA50" s="84"/>
      <c r="AB50" s="84"/>
      <c r="AC50" s="84"/>
      <c r="AD50" s="84"/>
      <c r="AI50" s="78" t="s">
        <v>1568</v>
      </c>
      <c r="AJ50" s="111" t="s">
        <v>1569</v>
      </c>
    </row>
    <row r="51" spans="1:36" x14ac:dyDescent="0.25">
      <c r="A51" s="78" t="s">
        <v>404</v>
      </c>
      <c r="B51" s="78">
        <v>66</v>
      </c>
      <c r="C51" s="78" t="s">
        <v>405</v>
      </c>
      <c r="D51" s="78">
        <v>2</v>
      </c>
      <c r="E51" s="78" t="s">
        <v>406</v>
      </c>
      <c r="F51" s="78" t="s">
        <v>407</v>
      </c>
      <c r="G51" s="78">
        <v>2</v>
      </c>
      <c r="H51" s="78">
        <v>10</v>
      </c>
      <c r="I51" s="78" t="s">
        <v>408</v>
      </c>
      <c r="J51" s="78">
        <v>16</v>
      </c>
      <c r="K51" s="78" t="s">
        <v>409</v>
      </c>
      <c r="M51" s="78" t="s">
        <v>9</v>
      </c>
      <c r="N51" s="78" t="s">
        <v>407</v>
      </c>
      <c r="O51" s="98">
        <v>0</v>
      </c>
      <c r="X51" s="84"/>
      <c r="Y51" s="84"/>
      <c r="Z51" s="84"/>
      <c r="AA51" s="84"/>
      <c r="AB51" s="84"/>
      <c r="AC51" s="84"/>
      <c r="AD51" s="84"/>
      <c r="AI51" s="78" t="s">
        <v>1570</v>
      </c>
      <c r="AJ51" s="111" t="s">
        <v>1571</v>
      </c>
    </row>
    <row r="52" spans="1:36" ht="15.75" thickBot="1" x14ac:dyDescent="0.3">
      <c r="A52" s="78" t="s">
        <v>415</v>
      </c>
      <c r="B52" s="78">
        <v>72</v>
      </c>
      <c r="C52" s="78" t="s">
        <v>416</v>
      </c>
      <c r="D52" s="78">
        <v>0</v>
      </c>
      <c r="E52" s="78" t="s">
        <v>393</v>
      </c>
      <c r="F52" s="78" t="s">
        <v>394</v>
      </c>
      <c r="G52" s="78">
        <v>2</v>
      </c>
      <c r="H52" s="78">
        <v>20</v>
      </c>
      <c r="I52" s="78" t="s">
        <v>417</v>
      </c>
      <c r="J52" s="78">
        <v>2</v>
      </c>
      <c r="K52" s="78" t="s">
        <v>396</v>
      </c>
      <c r="M52" s="78" t="s">
        <v>9</v>
      </c>
      <c r="N52" s="78" t="s">
        <v>394</v>
      </c>
      <c r="O52" s="98">
        <v>0</v>
      </c>
      <c r="X52" s="84"/>
      <c r="Y52" s="84"/>
      <c r="Z52" s="84"/>
      <c r="AA52" s="84"/>
      <c r="AB52" s="84"/>
      <c r="AC52" s="84"/>
      <c r="AD52" s="84"/>
    </row>
    <row r="53" spans="1:36" ht="15.75" thickBot="1" x14ac:dyDescent="0.3">
      <c r="A53" s="78" t="s">
        <v>420</v>
      </c>
      <c r="B53" s="78">
        <v>16</v>
      </c>
      <c r="C53" s="78" t="s">
        <v>324</v>
      </c>
      <c r="D53" s="78">
        <v>-1</v>
      </c>
      <c r="E53" s="78" t="s">
        <v>421</v>
      </c>
      <c r="F53" s="78" t="s">
        <v>422</v>
      </c>
      <c r="G53" s="78">
        <v>2</v>
      </c>
      <c r="H53" s="78">
        <v>4</v>
      </c>
      <c r="I53" s="78" t="s">
        <v>423</v>
      </c>
      <c r="J53" s="78">
        <v>2</v>
      </c>
      <c r="K53" s="78" t="s">
        <v>424</v>
      </c>
      <c r="M53" s="78" t="s">
        <v>9</v>
      </c>
      <c r="N53" s="78" t="s">
        <v>422</v>
      </c>
      <c r="O53" s="98">
        <v>0</v>
      </c>
      <c r="P53" s="2" t="s">
        <v>11</v>
      </c>
      <c r="Q53" s="2" t="s">
        <v>12</v>
      </c>
      <c r="R53" s="2" t="s">
        <v>13</v>
      </c>
      <c r="S53" s="2" t="s">
        <v>14</v>
      </c>
      <c r="T53" s="2" t="s">
        <v>8</v>
      </c>
      <c r="U53" s="100" t="s">
        <v>390</v>
      </c>
      <c r="X53" s="84"/>
      <c r="Y53" s="84"/>
      <c r="Z53" s="84"/>
      <c r="AA53" s="84"/>
      <c r="AB53" s="84"/>
      <c r="AC53" s="84"/>
      <c r="AD53" s="84"/>
    </row>
    <row r="54" spans="1:36" ht="15.75" thickBot="1" x14ac:dyDescent="0.3">
      <c r="A54" s="78" t="s">
        <v>427</v>
      </c>
      <c r="B54" s="78">
        <v>24</v>
      </c>
      <c r="C54" s="78" t="s">
        <v>428</v>
      </c>
      <c r="D54" s="78">
        <v>0</v>
      </c>
      <c r="E54" s="78" t="s">
        <v>429</v>
      </c>
      <c r="F54" s="78" t="s">
        <v>430</v>
      </c>
      <c r="G54" s="78">
        <v>1</v>
      </c>
      <c r="H54" s="78">
        <v>20</v>
      </c>
      <c r="I54" s="78" t="s">
        <v>431</v>
      </c>
      <c r="J54" s="78">
        <v>4</v>
      </c>
      <c r="K54" s="78" t="s">
        <v>432</v>
      </c>
      <c r="M54" s="78" t="s">
        <v>9</v>
      </c>
      <c r="N54" s="78" t="s">
        <v>430</v>
      </c>
      <c r="O54" s="98">
        <v>0</v>
      </c>
      <c r="P54" s="78" t="s">
        <v>400</v>
      </c>
      <c r="Q54" s="78">
        <v>2</v>
      </c>
      <c r="R54" s="78" t="s">
        <v>401</v>
      </c>
      <c r="S54" s="78" t="s">
        <v>402</v>
      </c>
      <c r="T54" s="78" t="s">
        <v>403</v>
      </c>
      <c r="U54" s="101">
        <v>1</v>
      </c>
      <c r="X54" s="84"/>
      <c r="Y54" s="84"/>
      <c r="Z54" s="84"/>
      <c r="AA54" s="84"/>
      <c r="AB54" s="84"/>
      <c r="AC54" s="84"/>
      <c r="AD54" s="84"/>
    </row>
    <row r="55" spans="1:36" ht="15.75" thickBot="1" x14ac:dyDescent="0.3">
      <c r="A55" s="78" t="s">
        <v>435</v>
      </c>
      <c r="B55" s="78">
        <v>94</v>
      </c>
      <c r="C55" s="78" t="s">
        <v>428</v>
      </c>
      <c r="D55" s="78">
        <v>1</v>
      </c>
      <c r="E55" s="78" t="s">
        <v>436</v>
      </c>
      <c r="F55" s="78" t="s">
        <v>437</v>
      </c>
      <c r="G55" s="78">
        <v>2</v>
      </c>
      <c r="H55" s="78">
        <v>40</v>
      </c>
      <c r="I55" s="78" t="s">
        <v>438</v>
      </c>
      <c r="J55" s="78">
        <v>14</v>
      </c>
      <c r="K55" s="78" t="s">
        <v>439</v>
      </c>
      <c r="M55" s="78" t="s">
        <v>9</v>
      </c>
      <c r="N55" s="78" t="s">
        <v>440</v>
      </c>
      <c r="O55" s="98">
        <v>0</v>
      </c>
      <c r="P55" s="78" t="s">
        <v>412</v>
      </c>
      <c r="Q55" s="78">
        <v>2</v>
      </c>
      <c r="R55" s="78" t="s">
        <v>413</v>
      </c>
      <c r="S55" s="78" t="s">
        <v>414</v>
      </c>
      <c r="U55" s="101">
        <v>1</v>
      </c>
      <c r="X55" s="84"/>
      <c r="Y55" s="84"/>
      <c r="Z55" s="84"/>
      <c r="AA55" s="84"/>
      <c r="AB55" s="84"/>
      <c r="AC55" s="84"/>
      <c r="AD55" s="84"/>
    </row>
    <row r="56" spans="1:36" x14ac:dyDescent="0.25">
      <c r="A56" s="78" t="s">
        <v>443</v>
      </c>
      <c r="B56" s="78">
        <v>58</v>
      </c>
      <c r="C56" s="78" t="s">
        <v>444</v>
      </c>
      <c r="D56" s="78">
        <v>0</v>
      </c>
      <c r="E56" s="78" t="s">
        <v>445</v>
      </c>
      <c r="F56" s="78" t="s">
        <v>446</v>
      </c>
      <c r="G56" s="78">
        <v>2</v>
      </c>
      <c r="H56" s="78">
        <v>10</v>
      </c>
      <c r="I56" s="78" t="s">
        <v>447</v>
      </c>
      <c r="J56" s="78">
        <v>8</v>
      </c>
      <c r="K56" s="78" t="s">
        <v>448</v>
      </c>
      <c r="M56" s="78" t="s">
        <v>9</v>
      </c>
      <c r="N56" s="78" t="s">
        <v>446</v>
      </c>
      <c r="O56" s="98">
        <v>0</v>
      </c>
      <c r="X56" s="84"/>
      <c r="Y56" s="84"/>
      <c r="Z56" s="84"/>
      <c r="AA56" s="84"/>
      <c r="AB56" s="84"/>
      <c r="AC56" s="84"/>
      <c r="AD56" s="84"/>
    </row>
    <row r="57" spans="1:36" x14ac:dyDescent="0.25">
      <c r="A57" s="78" t="s">
        <v>451</v>
      </c>
      <c r="B57" s="78">
        <v>84</v>
      </c>
      <c r="C57" s="78" t="s">
        <v>452</v>
      </c>
      <c r="D57" s="78">
        <v>2</v>
      </c>
      <c r="E57" s="78" t="s">
        <v>336</v>
      </c>
      <c r="F57" s="78" t="s">
        <v>337</v>
      </c>
      <c r="G57" s="78">
        <v>3</v>
      </c>
      <c r="H57" s="78">
        <v>10</v>
      </c>
      <c r="I57" s="78" t="s">
        <v>379</v>
      </c>
      <c r="J57" s="78">
        <v>14</v>
      </c>
      <c r="K57" s="78" t="s">
        <v>339</v>
      </c>
      <c r="M57" s="78" t="s">
        <v>9</v>
      </c>
      <c r="N57" s="78" t="s">
        <v>337</v>
      </c>
      <c r="O57" s="98">
        <v>0</v>
      </c>
      <c r="X57" s="84"/>
      <c r="Y57" s="84"/>
      <c r="Z57" s="84"/>
      <c r="AA57" s="84"/>
      <c r="AB57" s="84"/>
      <c r="AC57" s="84"/>
      <c r="AD57" s="84"/>
    </row>
    <row r="58" spans="1:36" x14ac:dyDescent="0.25">
      <c r="A58" s="78" t="s">
        <v>456</v>
      </c>
      <c r="B58" s="78">
        <v>72</v>
      </c>
      <c r="C58" s="78" t="s">
        <v>457</v>
      </c>
      <c r="D58" s="78">
        <v>1</v>
      </c>
      <c r="E58" s="78" t="s">
        <v>458</v>
      </c>
      <c r="F58" s="78" t="s">
        <v>459</v>
      </c>
      <c r="G58" s="78">
        <v>2</v>
      </c>
      <c r="H58" s="78">
        <v>30</v>
      </c>
      <c r="I58" s="78" t="s">
        <v>460</v>
      </c>
      <c r="J58" s="78">
        <v>12</v>
      </c>
      <c r="K58" s="78" t="s">
        <v>461</v>
      </c>
      <c r="L58" s="78" t="s">
        <v>348</v>
      </c>
      <c r="M58" s="78" t="s">
        <v>9</v>
      </c>
      <c r="N58" s="78" t="s">
        <v>459</v>
      </c>
      <c r="O58" s="98">
        <v>0</v>
      </c>
      <c r="X58" s="84"/>
      <c r="Y58" s="84"/>
      <c r="Z58" s="84"/>
      <c r="AA58" s="84"/>
      <c r="AB58" s="84"/>
      <c r="AC58" s="84"/>
      <c r="AD58" s="84"/>
    </row>
    <row r="59" spans="1:36" x14ac:dyDescent="0.25">
      <c r="A59" s="78" t="s">
        <v>464</v>
      </c>
      <c r="B59" s="78">
        <v>74</v>
      </c>
      <c r="C59" s="78" t="s">
        <v>465</v>
      </c>
      <c r="D59" s="78">
        <v>0</v>
      </c>
      <c r="E59" s="78" t="s">
        <v>466</v>
      </c>
      <c r="F59" s="78" t="s">
        <v>467</v>
      </c>
      <c r="G59" s="78">
        <v>2</v>
      </c>
      <c r="H59" s="78">
        <v>30</v>
      </c>
      <c r="I59" s="78" t="s">
        <v>468</v>
      </c>
      <c r="J59" s="78">
        <v>14</v>
      </c>
      <c r="K59" s="78" t="s">
        <v>469</v>
      </c>
      <c r="L59" s="78" t="s">
        <v>470</v>
      </c>
      <c r="M59" s="78" t="s">
        <v>119</v>
      </c>
      <c r="N59" s="78" t="s">
        <v>467</v>
      </c>
      <c r="O59" s="98">
        <v>0</v>
      </c>
    </row>
    <row r="60" spans="1:36" x14ac:dyDescent="0.25">
      <c r="A60" s="78" t="s">
        <v>473</v>
      </c>
      <c r="B60" s="78">
        <v>26</v>
      </c>
      <c r="C60" s="78" t="s">
        <v>465</v>
      </c>
      <c r="D60" s="78">
        <v>0</v>
      </c>
      <c r="E60" s="78" t="s">
        <v>474</v>
      </c>
      <c r="F60" s="78" t="s">
        <v>475</v>
      </c>
      <c r="G60" s="78">
        <v>1</v>
      </c>
      <c r="H60" s="78">
        <v>20</v>
      </c>
      <c r="I60" s="78" t="s">
        <v>476</v>
      </c>
      <c r="J60" s="78">
        <v>6</v>
      </c>
      <c r="K60" s="78" t="s">
        <v>320</v>
      </c>
      <c r="L60" s="78" t="s">
        <v>470</v>
      </c>
      <c r="M60" s="78" t="s">
        <v>119</v>
      </c>
      <c r="N60" s="78" t="s">
        <v>475</v>
      </c>
      <c r="O60" s="98">
        <v>0</v>
      </c>
    </row>
    <row r="61" spans="1:36" x14ac:dyDescent="0.25">
      <c r="A61" s="78" t="s">
        <v>479</v>
      </c>
      <c r="B61" s="78">
        <v>96</v>
      </c>
      <c r="C61" s="78" t="s">
        <v>465</v>
      </c>
      <c r="D61" s="78">
        <v>2</v>
      </c>
      <c r="E61" s="78" t="s">
        <v>480</v>
      </c>
      <c r="F61" s="78" t="s">
        <v>481</v>
      </c>
      <c r="G61" s="78">
        <v>3</v>
      </c>
      <c r="H61" s="78">
        <v>30</v>
      </c>
      <c r="I61" s="78" t="s">
        <v>482</v>
      </c>
      <c r="J61" s="78">
        <v>6</v>
      </c>
      <c r="K61" s="78" t="s">
        <v>483</v>
      </c>
      <c r="L61" s="78" t="s">
        <v>470</v>
      </c>
      <c r="M61" s="78" t="s">
        <v>119</v>
      </c>
      <c r="N61" s="78" t="s">
        <v>481</v>
      </c>
      <c r="O61" s="98">
        <v>0</v>
      </c>
    </row>
    <row r="62" spans="1:36" x14ac:dyDescent="0.25">
      <c r="A62" s="78" t="s">
        <v>484</v>
      </c>
      <c r="B62" s="78">
        <v>258</v>
      </c>
      <c r="C62" s="78" t="s">
        <v>485</v>
      </c>
      <c r="D62" s="78">
        <v>1</v>
      </c>
      <c r="E62" s="78" t="s">
        <v>486</v>
      </c>
      <c r="F62" s="78" t="s">
        <v>487</v>
      </c>
      <c r="G62" s="78">
        <v>4</v>
      </c>
      <c r="H62" s="78">
        <v>130</v>
      </c>
      <c r="I62" s="78" t="s">
        <v>488</v>
      </c>
      <c r="J62" s="78">
        <v>68</v>
      </c>
      <c r="K62" s="78" t="s">
        <v>489</v>
      </c>
      <c r="L62" s="78" t="s">
        <v>259</v>
      </c>
      <c r="M62" s="78" t="s">
        <v>123</v>
      </c>
      <c r="N62" s="78" t="s">
        <v>487</v>
      </c>
      <c r="O62" s="98">
        <v>0</v>
      </c>
      <c r="Q62" s="78" t="s">
        <v>490</v>
      </c>
      <c r="R62" s="78" t="s">
        <v>491</v>
      </c>
    </row>
    <row r="63" spans="1:36" x14ac:dyDescent="0.25">
      <c r="P63" s="78" t="s">
        <v>1472</v>
      </c>
      <c r="Q63" s="78">
        <f>MATCH(Character!P66,List_Discipline,0)</f>
        <v>1</v>
      </c>
      <c r="R63" s="78">
        <f>MATCH(Character!P66,List_Discipline,1)</f>
        <v>6</v>
      </c>
      <c r="V63" s="78" t="e">
        <f ca="1">Names_Powers(1)</f>
        <v>#REF!</v>
      </c>
    </row>
    <row r="65" spans="1:34" ht="15.75" thickBot="1" x14ac:dyDescent="0.3">
      <c r="AC65" s="148" t="s">
        <v>25</v>
      </c>
      <c r="AD65" s="148"/>
      <c r="AE65" s="148"/>
      <c r="AF65" s="148"/>
      <c r="AG65" s="148"/>
      <c r="AH65" s="148"/>
    </row>
    <row r="66" spans="1:34" ht="15.75" thickBot="1" x14ac:dyDescent="0.3">
      <c r="N66" s="97" t="s">
        <v>492</v>
      </c>
      <c r="O66" s="1" t="s">
        <v>493</v>
      </c>
      <c r="P66" s="1" t="s">
        <v>52</v>
      </c>
      <c r="Q66" s="1" t="s">
        <v>53</v>
      </c>
      <c r="R66" s="1" t="s">
        <v>54</v>
      </c>
      <c r="S66" s="1" t="s">
        <v>23</v>
      </c>
      <c r="T66" s="1" t="s">
        <v>55</v>
      </c>
      <c r="U66" s="1" t="s">
        <v>8</v>
      </c>
      <c r="V66" s="1" t="s">
        <v>494</v>
      </c>
      <c r="W66" s="1" t="s">
        <v>495</v>
      </c>
      <c r="X66" s="78" t="s">
        <v>496</v>
      </c>
      <c r="Y66" s="1" t="s">
        <v>497</v>
      </c>
      <c r="Z66" s="98">
        <v>0</v>
      </c>
      <c r="AC66" s="78" t="s">
        <v>6</v>
      </c>
      <c r="AD66" s="78" t="s">
        <v>7</v>
      </c>
      <c r="AE66" s="78" t="s">
        <v>8</v>
      </c>
    </row>
    <row r="67" spans="1:34" x14ac:dyDescent="0.25">
      <c r="N67" s="102" t="s">
        <v>5</v>
      </c>
      <c r="O67" s="83" t="s">
        <v>498</v>
      </c>
      <c r="P67" s="83" t="s">
        <v>499</v>
      </c>
      <c r="Q67" s="83" t="s">
        <v>500</v>
      </c>
      <c r="R67" s="83" t="s">
        <v>501</v>
      </c>
      <c r="S67" s="83" t="s">
        <v>502</v>
      </c>
      <c r="T67" s="83" t="s">
        <v>503</v>
      </c>
      <c r="U67" s="83" t="s">
        <v>504</v>
      </c>
      <c r="V67" s="83" t="s">
        <v>5</v>
      </c>
      <c r="W67" s="83">
        <v>15</v>
      </c>
      <c r="X67" s="78">
        <v>1</v>
      </c>
      <c r="Y67" s="78" t="s">
        <v>505</v>
      </c>
      <c r="Z67" s="98">
        <v>0</v>
      </c>
      <c r="AC67" s="78" t="s">
        <v>506</v>
      </c>
      <c r="AD67" s="78" t="s">
        <v>507</v>
      </c>
      <c r="AE67" s="78" t="s">
        <v>508</v>
      </c>
    </row>
    <row r="68" spans="1:34" x14ac:dyDescent="0.25">
      <c r="N68" s="103" t="s">
        <v>509</v>
      </c>
      <c r="O68" s="83" t="s">
        <v>510</v>
      </c>
      <c r="P68" s="83" t="s">
        <v>499</v>
      </c>
      <c r="Q68" s="83" t="s">
        <v>500</v>
      </c>
      <c r="R68" s="83" t="s">
        <v>511</v>
      </c>
      <c r="S68" s="83" t="s">
        <v>512</v>
      </c>
      <c r="T68" s="83" t="s">
        <v>513</v>
      </c>
      <c r="U68" s="83" t="s">
        <v>504</v>
      </c>
      <c r="V68" s="83" t="s">
        <v>5</v>
      </c>
      <c r="W68" s="83">
        <v>15</v>
      </c>
      <c r="X68" s="78">
        <f t="shared" ref="X68:X130" si="0">X67+1</f>
        <v>2</v>
      </c>
      <c r="Y68" s="78" t="s">
        <v>514</v>
      </c>
      <c r="Z68" s="98">
        <v>0</v>
      </c>
      <c r="AC68" s="78" t="s">
        <v>515</v>
      </c>
      <c r="AD68" s="78" t="s">
        <v>516</v>
      </c>
      <c r="AE68" s="78" t="s">
        <v>508</v>
      </c>
    </row>
    <row r="69" spans="1:34" x14ac:dyDescent="0.25">
      <c r="N69" s="103" t="s">
        <v>517</v>
      </c>
      <c r="O69" s="83" t="s">
        <v>518</v>
      </c>
      <c r="P69" s="83">
        <v>7</v>
      </c>
      <c r="Q69" s="83" t="s">
        <v>500</v>
      </c>
      <c r="R69" s="83" t="s">
        <v>501</v>
      </c>
      <c r="S69" s="83" t="s">
        <v>519</v>
      </c>
      <c r="T69" s="83" t="s">
        <v>513</v>
      </c>
      <c r="U69" s="83" t="s">
        <v>504</v>
      </c>
      <c r="V69" s="83" t="s">
        <v>5</v>
      </c>
      <c r="W69" s="83">
        <v>15</v>
      </c>
      <c r="X69" s="78">
        <f t="shared" si="0"/>
        <v>3</v>
      </c>
      <c r="Y69" s="78" t="s">
        <v>520</v>
      </c>
      <c r="Z69" s="98">
        <v>0</v>
      </c>
      <c r="AC69" s="78" t="s">
        <v>521</v>
      </c>
      <c r="AD69" s="78" t="s">
        <v>522</v>
      </c>
      <c r="AE69" s="78" t="s">
        <v>508</v>
      </c>
      <c r="AF69" s="83"/>
    </row>
    <row r="70" spans="1:34" x14ac:dyDescent="0.25">
      <c r="N70" s="103" t="s">
        <v>523</v>
      </c>
      <c r="O70" s="83" t="s">
        <v>524</v>
      </c>
      <c r="P70" s="83">
        <v>8</v>
      </c>
      <c r="Q70" s="83" t="s">
        <v>500</v>
      </c>
      <c r="R70" s="83" t="s">
        <v>501</v>
      </c>
      <c r="S70" s="83" t="s">
        <v>519</v>
      </c>
      <c r="T70" s="83" t="s">
        <v>513</v>
      </c>
      <c r="U70" s="83" t="s">
        <v>504</v>
      </c>
      <c r="V70" s="83" t="s">
        <v>5</v>
      </c>
      <c r="W70" s="83">
        <v>15</v>
      </c>
      <c r="X70" s="78">
        <f t="shared" si="0"/>
        <v>4</v>
      </c>
      <c r="Y70" s="78" t="s">
        <v>525</v>
      </c>
      <c r="Z70" s="98">
        <v>0</v>
      </c>
      <c r="AC70" s="78" t="s">
        <v>526</v>
      </c>
      <c r="AD70" s="78" t="s">
        <v>527</v>
      </c>
      <c r="AE70" s="78" t="s">
        <v>508</v>
      </c>
    </row>
    <row r="71" spans="1:34" x14ac:dyDescent="0.25">
      <c r="N71" s="103" t="s">
        <v>528</v>
      </c>
      <c r="O71" s="83" t="s">
        <v>529</v>
      </c>
      <c r="P71" s="83">
        <v>6</v>
      </c>
      <c r="Q71" s="83" t="s">
        <v>500</v>
      </c>
      <c r="R71" s="83" t="s">
        <v>501</v>
      </c>
      <c r="S71" s="83" t="s">
        <v>519</v>
      </c>
      <c r="T71" s="83" t="s">
        <v>513</v>
      </c>
      <c r="U71" s="83" t="s">
        <v>504</v>
      </c>
      <c r="V71" s="83" t="s">
        <v>5</v>
      </c>
      <c r="W71" s="83">
        <v>20</v>
      </c>
      <c r="X71" s="78">
        <f t="shared" si="0"/>
        <v>5</v>
      </c>
      <c r="Y71" s="78" t="s">
        <v>530</v>
      </c>
      <c r="Z71" s="98">
        <v>0</v>
      </c>
      <c r="AC71" s="78" t="s">
        <v>531</v>
      </c>
      <c r="AD71" s="78" t="s">
        <v>532</v>
      </c>
      <c r="AE71" s="78" t="s">
        <v>508</v>
      </c>
    </row>
    <row r="72" spans="1:34" x14ac:dyDescent="0.25">
      <c r="N72" s="103" t="s">
        <v>533</v>
      </c>
      <c r="O72" s="83" t="s">
        <v>534</v>
      </c>
      <c r="P72" s="83">
        <v>7</v>
      </c>
      <c r="Q72" s="83" t="s">
        <v>500</v>
      </c>
      <c r="R72" s="83" t="s">
        <v>501</v>
      </c>
      <c r="S72" s="83" t="s">
        <v>519</v>
      </c>
      <c r="T72" s="83" t="s">
        <v>513</v>
      </c>
      <c r="U72" s="83" t="s">
        <v>504</v>
      </c>
      <c r="V72" s="83" t="s">
        <v>5</v>
      </c>
      <c r="W72" s="83">
        <v>15</v>
      </c>
      <c r="X72" s="78">
        <f t="shared" si="0"/>
        <v>6</v>
      </c>
      <c r="Y72" s="78" t="s">
        <v>535</v>
      </c>
      <c r="Z72" s="98">
        <v>0</v>
      </c>
      <c r="AC72" s="78" t="s">
        <v>536</v>
      </c>
      <c r="AD72" s="78" t="s">
        <v>537</v>
      </c>
      <c r="AE72" s="78" t="s">
        <v>538</v>
      </c>
    </row>
    <row r="73" spans="1:34" x14ac:dyDescent="0.25">
      <c r="N73" s="103" t="s">
        <v>539</v>
      </c>
      <c r="O73" s="83" t="s">
        <v>540</v>
      </c>
      <c r="P73" s="83">
        <v>6</v>
      </c>
      <c r="Q73" s="83" t="s">
        <v>541</v>
      </c>
      <c r="R73" s="83" t="s">
        <v>542</v>
      </c>
      <c r="S73" s="83" t="s">
        <v>519</v>
      </c>
      <c r="T73" s="83" t="s">
        <v>513</v>
      </c>
      <c r="U73" s="83" t="s">
        <v>504</v>
      </c>
      <c r="V73" s="83" t="s">
        <v>509</v>
      </c>
      <c r="W73" s="83">
        <v>15</v>
      </c>
      <c r="X73" s="78">
        <f t="shared" si="0"/>
        <v>7</v>
      </c>
      <c r="Y73" s="78" t="s">
        <v>543</v>
      </c>
      <c r="Z73" s="98">
        <v>0</v>
      </c>
      <c r="AC73" s="78" t="s">
        <v>544</v>
      </c>
      <c r="AD73" s="78" t="s">
        <v>545</v>
      </c>
      <c r="AE73" s="78" t="s">
        <v>546</v>
      </c>
    </row>
    <row r="74" spans="1:34" x14ac:dyDescent="0.25">
      <c r="N74" s="103" t="s">
        <v>547</v>
      </c>
      <c r="O74" s="83" t="s">
        <v>548</v>
      </c>
      <c r="P74" s="83" t="s">
        <v>499</v>
      </c>
      <c r="Q74" s="83" t="s">
        <v>541</v>
      </c>
      <c r="R74" s="83" t="s">
        <v>501</v>
      </c>
      <c r="S74" s="83" t="s">
        <v>549</v>
      </c>
      <c r="T74" s="83" t="s">
        <v>503</v>
      </c>
      <c r="U74" s="83" t="s">
        <v>504</v>
      </c>
      <c r="V74" s="83" t="s">
        <v>509</v>
      </c>
      <c r="W74" s="83">
        <v>15</v>
      </c>
      <c r="X74" s="78">
        <f t="shared" si="0"/>
        <v>8</v>
      </c>
      <c r="Y74" s="78" t="s">
        <v>550</v>
      </c>
      <c r="Z74" s="98">
        <v>0</v>
      </c>
      <c r="AC74" s="78" t="s">
        <v>551</v>
      </c>
      <c r="AD74" s="78" t="s">
        <v>552</v>
      </c>
      <c r="AE74" s="78" t="s">
        <v>508</v>
      </c>
    </row>
    <row r="75" spans="1:34" x14ac:dyDescent="0.25">
      <c r="N75" s="103" t="s">
        <v>553</v>
      </c>
      <c r="O75" s="83" t="s">
        <v>554</v>
      </c>
      <c r="P75" s="83">
        <v>7</v>
      </c>
      <c r="Q75" s="83" t="s">
        <v>555</v>
      </c>
      <c r="R75" s="83" t="s">
        <v>556</v>
      </c>
      <c r="S75" s="83" t="s">
        <v>519</v>
      </c>
      <c r="T75" s="83" t="s">
        <v>513</v>
      </c>
      <c r="U75" s="83" t="s">
        <v>504</v>
      </c>
      <c r="V75" s="83" t="s">
        <v>509</v>
      </c>
      <c r="W75" s="83">
        <v>15</v>
      </c>
      <c r="X75" s="78">
        <f t="shared" si="0"/>
        <v>9</v>
      </c>
      <c r="Y75" s="78" t="s">
        <v>557</v>
      </c>
      <c r="Z75" s="98">
        <v>0</v>
      </c>
      <c r="AC75" s="78" t="s">
        <v>558</v>
      </c>
      <c r="AD75" s="78" t="s">
        <v>559</v>
      </c>
      <c r="AE75" s="78" t="s">
        <v>508</v>
      </c>
    </row>
    <row r="76" spans="1:34" ht="15.75" thickBot="1" x14ac:dyDescent="0.3">
      <c r="N76" s="104" t="s">
        <v>560</v>
      </c>
      <c r="O76" s="83" t="s">
        <v>561</v>
      </c>
      <c r="P76" s="83">
        <v>10</v>
      </c>
      <c r="Q76" s="83" t="s">
        <v>562</v>
      </c>
      <c r="R76" s="83" t="s">
        <v>511</v>
      </c>
      <c r="S76" s="83" t="s">
        <v>519</v>
      </c>
      <c r="T76" s="83" t="s">
        <v>513</v>
      </c>
      <c r="U76" s="83" t="s">
        <v>504</v>
      </c>
      <c r="V76" s="83" t="s">
        <v>509</v>
      </c>
      <c r="W76" s="83">
        <v>5</v>
      </c>
      <c r="X76" s="78">
        <f t="shared" si="0"/>
        <v>10</v>
      </c>
      <c r="Z76" s="98">
        <v>0</v>
      </c>
      <c r="AC76" s="78" t="s">
        <v>563</v>
      </c>
      <c r="AD76" s="78" t="s">
        <v>564</v>
      </c>
      <c r="AE76" s="78" t="s">
        <v>565</v>
      </c>
    </row>
    <row r="77" spans="1:34" x14ac:dyDescent="0.25">
      <c r="O77" s="83" t="s">
        <v>566</v>
      </c>
      <c r="P77" s="83">
        <v>4</v>
      </c>
      <c r="Q77" s="83" t="s">
        <v>541</v>
      </c>
      <c r="R77" s="83" t="s">
        <v>501</v>
      </c>
      <c r="S77" s="83" t="s">
        <v>502</v>
      </c>
      <c r="T77" s="83" t="s">
        <v>513</v>
      </c>
      <c r="U77" s="83" t="s">
        <v>504</v>
      </c>
      <c r="V77" s="83" t="s">
        <v>509</v>
      </c>
      <c r="W77" s="83">
        <v>15</v>
      </c>
      <c r="X77" s="78">
        <f t="shared" si="0"/>
        <v>11</v>
      </c>
      <c r="Y77" s="78" t="s">
        <v>567</v>
      </c>
      <c r="Z77" s="98">
        <v>0</v>
      </c>
      <c r="AC77" s="78" t="s">
        <v>568</v>
      </c>
      <c r="AD77" s="78" t="s">
        <v>569</v>
      </c>
      <c r="AE77" s="78" t="s">
        <v>565</v>
      </c>
    </row>
    <row r="78" spans="1:34" x14ac:dyDescent="0.25">
      <c r="A78" s="2" t="s">
        <v>105</v>
      </c>
      <c r="B78" s="78" t="s">
        <v>570</v>
      </c>
      <c r="C78" s="78" t="s">
        <v>571</v>
      </c>
      <c r="D78" s="78" t="s">
        <v>18</v>
      </c>
      <c r="E78" s="78" t="s">
        <v>572</v>
      </c>
      <c r="F78" s="78" t="s">
        <v>248</v>
      </c>
      <c r="G78" s="98">
        <v>0</v>
      </c>
      <c r="O78" s="83" t="s">
        <v>573</v>
      </c>
      <c r="P78" s="83">
        <v>6</v>
      </c>
      <c r="Q78" s="83" t="s">
        <v>541</v>
      </c>
      <c r="R78" s="83" t="s">
        <v>501</v>
      </c>
      <c r="S78" s="83" t="s">
        <v>574</v>
      </c>
      <c r="T78" s="83" t="s">
        <v>513</v>
      </c>
      <c r="U78" s="83" t="s">
        <v>504</v>
      </c>
      <c r="V78" s="83" t="s">
        <v>509</v>
      </c>
      <c r="W78" s="83">
        <v>5</v>
      </c>
      <c r="X78" s="78">
        <f t="shared" si="0"/>
        <v>12</v>
      </c>
      <c r="Y78" s="78" t="s">
        <v>575</v>
      </c>
      <c r="Z78" s="98">
        <v>0</v>
      </c>
      <c r="AC78" s="78" t="s">
        <v>576</v>
      </c>
      <c r="AD78" s="78" t="s">
        <v>577</v>
      </c>
      <c r="AE78" s="78" t="s">
        <v>565</v>
      </c>
    </row>
    <row r="79" spans="1:34" x14ac:dyDescent="0.25">
      <c r="A79" s="78" t="s">
        <v>578</v>
      </c>
      <c r="B79" s="78">
        <v>0</v>
      </c>
      <c r="G79" s="98">
        <v>0</v>
      </c>
      <c r="O79" s="83" t="s">
        <v>579</v>
      </c>
      <c r="P79" s="83">
        <v>7</v>
      </c>
      <c r="Q79" s="83" t="s">
        <v>500</v>
      </c>
      <c r="R79" s="83" t="s">
        <v>511</v>
      </c>
      <c r="S79" s="83" t="s">
        <v>580</v>
      </c>
      <c r="T79" s="83" t="s">
        <v>513</v>
      </c>
      <c r="U79" s="83" t="s">
        <v>581</v>
      </c>
      <c r="V79" s="83" t="s">
        <v>517</v>
      </c>
      <c r="W79" s="83">
        <v>15</v>
      </c>
      <c r="X79" s="78">
        <f t="shared" si="0"/>
        <v>13</v>
      </c>
      <c r="Y79" s="78" t="s">
        <v>582</v>
      </c>
      <c r="Z79" s="98">
        <v>0</v>
      </c>
      <c r="AC79" s="78" t="s">
        <v>583</v>
      </c>
      <c r="AD79" s="78" t="s">
        <v>584</v>
      </c>
      <c r="AE79" s="78" t="s">
        <v>565</v>
      </c>
    </row>
    <row r="80" spans="1:34" x14ac:dyDescent="0.25">
      <c r="A80" s="78" t="s">
        <v>585</v>
      </c>
      <c r="B80" s="78">
        <v>10</v>
      </c>
      <c r="C80" s="78">
        <v>1</v>
      </c>
      <c r="D80" s="78" t="s">
        <v>586</v>
      </c>
      <c r="E80" s="78" t="s">
        <v>587</v>
      </c>
      <c r="F80" s="78" t="s">
        <v>588</v>
      </c>
      <c r="G80" s="98">
        <v>0</v>
      </c>
      <c r="O80" s="83" t="s">
        <v>589</v>
      </c>
      <c r="P80" s="83" t="s">
        <v>499</v>
      </c>
      <c r="Q80" s="83" t="s">
        <v>500</v>
      </c>
      <c r="R80" s="83" t="s">
        <v>501</v>
      </c>
      <c r="S80" s="83" t="s">
        <v>590</v>
      </c>
      <c r="T80" s="83" t="s">
        <v>503</v>
      </c>
      <c r="U80" s="83" t="s">
        <v>581</v>
      </c>
      <c r="V80" s="83" t="s">
        <v>517</v>
      </c>
      <c r="W80" s="83">
        <v>10</v>
      </c>
      <c r="X80" s="78">
        <f t="shared" si="0"/>
        <v>14</v>
      </c>
      <c r="Y80" s="78" t="s">
        <v>591</v>
      </c>
      <c r="Z80" s="98">
        <v>0</v>
      </c>
      <c r="AC80" s="78" t="s">
        <v>592</v>
      </c>
      <c r="AD80" s="78" t="s">
        <v>593</v>
      </c>
      <c r="AE80" s="78" t="s">
        <v>594</v>
      </c>
    </row>
    <row r="81" spans="1:31" x14ac:dyDescent="0.25">
      <c r="A81" s="78" t="s">
        <v>595</v>
      </c>
      <c r="B81" s="78">
        <v>10</v>
      </c>
      <c r="C81" s="78">
        <v>1</v>
      </c>
      <c r="D81" s="78" t="s">
        <v>596</v>
      </c>
      <c r="E81" s="78" t="s">
        <v>597</v>
      </c>
      <c r="F81" s="78" t="s">
        <v>116</v>
      </c>
      <c r="G81" s="98">
        <v>0</v>
      </c>
      <c r="O81" s="83" t="s">
        <v>598</v>
      </c>
      <c r="P81" s="83" t="s">
        <v>599</v>
      </c>
      <c r="Q81" s="83" t="s">
        <v>541</v>
      </c>
      <c r="R81" s="83" t="s">
        <v>501</v>
      </c>
      <c r="S81" s="83" t="s">
        <v>549</v>
      </c>
      <c r="T81" s="83" t="s">
        <v>513</v>
      </c>
      <c r="U81" s="83" t="s">
        <v>581</v>
      </c>
      <c r="V81" s="83" t="s">
        <v>517</v>
      </c>
      <c r="W81" s="83">
        <v>20</v>
      </c>
      <c r="X81" s="78">
        <f t="shared" si="0"/>
        <v>15</v>
      </c>
      <c r="Y81" s="78" t="s">
        <v>600</v>
      </c>
      <c r="Z81" s="98">
        <v>0</v>
      </c>
      <c r="AC81" s="78" t="s">
        <v>601</v>
      </c>
      <c r="AD81" s="78" t="s">
        <v>602</v>
      </c>
      <c r="AE81" s="78" t="s">
        <v>565</v>
      </c>
    </row>
    <row r="82" spans="1:31" x14ac:dyDescent="0.25">
      <c r="A82" s="78" t="s">
        <v>603</v>
      </c>
      <c r="B82" s="78">
        <v>10</v>
      </c>
      <c r="C82" s="78">
        <v>1</v>
      </c>
      <c r="D82" s="78" t="s">
        <v>586</v>
      </c>
      <c r="E82" s="78" t="s">
        <v>604</v>
      </c>
      <c r="F82" s="78" t="s">
        <v>605</v>
      </c>
      <c r="G82" s="98">
        <v>0</v>
      </c>
      <c r="O82" s="83" t="s">
        <v>606</v>
      </c>
      <c r="P82" s="83" t="s">
        <v>499</v>
      </c>
      <c r="Q82" s="83" t="s">
        <v>500</v>
      </c>
      <c r="R82" s="83" t="s">
        <v>511</v>
      </c>
      <c r="S82" s="83" t="s">
        <v>580</v>
      </c>
      <c r="T82" s="83" t="s">
        <v>503</v>
      </c>
      <c r="U82" s="83" t="s">
        <v>581</v>
      </c>
      <c r="V82" s="83" t="s">
        <v>517</v>
      </c>
      <c r="W82" s="83">
        <v>20</v>
      </c>
      <c r="X82" s="78">
        <f t="shared" si="0"/>
        <v>16</v>
      </c>
      <c r="Y82" s="78" t="s">
        <v>607</v>
      </c>
      <c r="Z82" s="98">
        <v>0</v>
      </c>
      <c r="AC82" s="78" t="s">
        <v>608</v>
      </c>
      <c r="AD82" s="78" t="s">
        <v>609</v>
      </c>
      <c r="AE82" s="78" t="s">
        <v>508</v>
      </c>
    </row>
    <row r="83" spans="1:31" x14ac:dyDescent="0.25">
      <c r="A83" s="78" t="s">
        <v>610</v>
      </c>
      <c r="B83" s="78">
        <v>5</v>
      </c>
      <c r="C83" s="78">
        <v>-2</v>
      </c>
      <c r="E83" s="78" t="s">
        <v>611</v>
      </c>
      <c r="F83" s="78" t="s">
        <v>116</v>
      </c>
      <c r="G83" s="98">
        <v>0</v>
      </c>
      <c r="O83" s="83" t="s">
        <v>612</v>
      </c>
      <c r="P83" s="83" t="s">
        <v>499</v>
      </c>
      <c r="Q83" s="83" t="s">
        <v>500</v>
      </c>
      <c r="R83" s="83" t="s">
        <v>501</v>
      </c>
      <c r="S83" s="83" t="s">
        <v>613</v>
      </c>
      <c r="T83" s="83" t="s">
        <v>503</v>
      </c>
      <c r="U83" s="83" t="s">
        <v>581</v>
      </c>
      <c r="V83" s="83" t="s">
        <v>517</v>
      </c>
      <c r="W83" s="83">
        <v>15</v>
      </c>
      <c r="X83" s="78">
        <f t="shared" si="0"/>
        <v>17</v>
      </c>
      <c r="Y83" s="78" t="s">
        <v>614</v>
      </c>
      <c r="Z83" s="98">
        <v>0</v>
      </c>
      <c r="AC83" s="78" t="s">
        <v>615</v>
      </c>
      <c r="AD83" s="78" t="s">
        <v>616</v>
      </c>
      <c r="AE83" s="78" t="s">
        <v>508</v>
      </c>
    </row>
    <row r="84" spans="1:31" x14ac:dyDescent="0.25">
      <c r="A84" s="78" t="s">
        <v>617</v>
      </c>
      <c r="B84" s="78">
        <v>10</v>
      </c>
      <c r="C84" s="78">
        <v>0</v>
      </c>
      <c r="D84" s="78" t="s">
        <v>586</v>
      </c>
      <c r="E84" s="78" t="s">
        <v>618</v>
      </c>
      <c r="F84" s="78" t="s">
        <v>116</v>
      </c>
      <c r="G84" s="98">
        <v>0</v>
      </c>
      <c r="O84" s="83" t="s">
        <v>619</v>
      </c>
      <c r="P84" s="83">
        <v>5</v>
      </c>
      <c r="Q84" s="83" t="s">
        <v>500</v>
      </c>
      <c r="R84" s="83" t="s">
        <v>501</v>
      </c>
      <c r="S84" s="83" t="s">
        <v>519</v>
      </c>
      <c r="T84" s="83" t="s">
        <v>513</v>
      </c>
      <c r="U84" s="83" t="s">
        <v>504</v>
      </c>
      <c r="V84" s="83" t="s">
        <v>523</v>
      </c>
      <c r="W84" s="83">
        <v>8</v>
      </c>
      <c r="X84" s="78">
        <f t="shared" si="0"/>
        <v>18</v>
      </c>
      <c r="Y84" s="78" t="s">
        <v>620</v>
      </c>
      <c r="Z84" s="98">
        <v>0</v>
      </c>
      <c r="AC84" s="78" t="s">
        <v>621</v>
      </c>
      <c r="AD84" s="78" t="s">
        <v>622</v>
      </c>
      <c r="AE84" s="78" t="s">
        <v>508</v>
      </c>
    </row>
    <row r="85" spans="1:31" x14ac:dyDescent="0.25">
      <c r="A85" s="78" t="s">
        <v>623</v>
      </c>
      <c r="B85" s="78">
        <v>10</v>
      </c>
      <c r="C85" s="78">
        <v>1</v>
      </c>
      <c r="D85" s="78" t="s">
        <v>624</v>
      </c>
      <c r="E85" s="78" t="s">
        <v>625</v>
      </c>
      <c r="F85" s="78" t="s">
        <v>626</v>
      </c>
      <c r="G85" s="98">
        <v>0</v>
      </c>
      <c r="O85" s="83" t="s">
        <v>627</v>
      </c>
      <c r="P85" s="83">
        <v>5</v>
      </c>
      <c r="Q85" s="83" t="s">
        <v>628</v>
      </c>
      <c r="R85" s="83" t="s">
        <v>629</v>
      </c>
      <c r="S85" s="83" t="s">
        <v>512</v>
      </c>
      <c r="T85" s="83" t="s">
        <v>513</v>
      </c>
      <c r="U85" s="83" t="s">
        <v>504</v>
      </c>
      <c r="V85" s="83" t="s">
        <v>523</v>
      </c>
      <c r="W85" s="83">
        <v>10</v>
      </c>
      <c r="X85" s="78">
        <f t="shared" si="0"/>
        <v>19</v>
      </c>
      <c r="Y85" s="78" t="s">
        <v>630</v>
      </c>
      <c r="Z85" s="98">
        <v>0</v>
      </c>
      <c r="AC85" s="78" t="s">
        <v>631</v>
      </c>
      <c r="AD85" s="78" t="s">
        <v>632</v>
      </c>
      <c r="AE85" s="78" t="s">
        <v>508</v>
      </c>
    </row>
    <row r="86" spans="1:31" x14ac:dyDescent="0.25">
      <c r="A86" s="78" t="s">
        <v>633</v>
      </c>
      <c r="B86" s="78">
        <v>10</v>
      </c>
      <c r="C86" s="78">
        <v>1</v>
      </c>
      <c r="D86" s="78" t="s">
        <v>634</v>
      </c>
      <c r="E86" s="78" t="s">
        <v>635</v>
      </c>
      <c r="F86" s="78" t="s">
        <v>636</v>
      </c>
      <c r="G86" s="98">
        <v>0</v>
      </c>
      <c r="O86" s="83" t="s">
        <v>637</v>
      </c>
      <c r="P86" s="83">
        <v>3</v>
      </c>
      <c r="Q86" s="83" t="s">
        <v>638</v>
      </c>
      <c r="R86" s="83" t="s">
        <v>501</v>
      </c>
      <c r="S86" s="83" t="s">
        <v>519</v>
      </c>
      <c r="T86" s="83" t="s">
        <v>513</v>
      </c>
      <c r="U86" s="83" t="s">
        <v>504</v>
      </c>
      <c r="V86" s="83" t="s">
        <v>523</v>
      </c>
      <c r="W86" s="83">
        <v>5</v>
      </c>
      <c r="X86" s="78">
        <f t="shared" si="0"/>
        <v>20</v>
      </c>
      <c r="Y86" s="78" t="s">
        <v>639</v>
      </c>
      <c r="Z86" s="98">
        <v>0</v>
      </c>
      <c r="AC86" s="78" t="s">
        <v>640</v>
      </c>
      <c r="AD86" s="78" t="s">
        <v>641</v>
      </c>
      <c r="AE86" s="78" t="s">
        <v>508</v>
      </c>
    </row>
    <row r="87" spans="1:31" x14ac:dyDescent="0.25">
      <c r="A87" s="78" t="s">
        <v>642</v>
      </c>
      <c r="B87" s="78">
        <v>50</v>
      </c>
      <c r="C87" s="78">
        <v>2</v>
      </c>
      <c r="D87" s="78" t="s">
        <v>643</v>
      </c>
      <c r="E87" s="78" t="s">
        <v>644</v>
      </c>
      <c r="F87" s="78" t="s">
        <v>645</v>
      </c>
      <c r="G87" s="98">
        <v>0</v>
      </c>
      <c r="O87" s="83" t="s">
        <v>646</v>
      </c>
      <c r="P87" s="83">
        <v>4</v>
      </c>
      <c r="Q87" s="83" t="s">
        <v>647</v>
      </c>
      <c r="R87" s="83" t="s">
        <v>501</v>
      </c>
      <c r="S87" s="83" t="s">
        <v>519</v>
      </c>
      <c r="T87" s="83" t="s">
        <v>513</v>
      </c>
      <c r="U87" s="83" t="s">
        <v>648</v>
      </c>
      <c r="V87" s="83" t="s">
        <v>523</v>
      </c>
      <c r="W87" s="83">
        <v>10</v>
      </c>
      <c r="X87" s="78">
        <f t="shared" si="0"/>
        <v>21</v>
      </c>
      <c r="Y87" s="78" t="s">
        <v>649</v>
      </c>
      <c r="Z87" s="98">
        <v>0</v>
      </c>
      <c r="AC87" s="78" t="s">
        <v>650</v>
      </c>
      <c r="AD87" s="78" t="s">
        <v>651</v>
      </c>
      <c r="AE87" s="78" t="s">
        <v>508</v>
      </c>
    </row>
    <row r="88" spans="1:31" x14ac:dyDescent="0.25">
      <c r="A88" s="78" t="s">
        <v>652</v>
      </c>
      <c r="B88" s="78">
        <v>50</v>
      </c>
      <c r="C88" s="78">
        <v>1</v>
      </c>
      <c r="D88" s="78" t="s">
        <v>653</v>
      </c>
      <c r="E88" s="78" t="s">
        <v>654</v>
      </c>
      <c r="F88" s="78" t="s">
        <v>655</v>
      </c>
      <c r="G88" s="98">
        <v>0</v>
      </c>
      <c r="J88" s="83"/>
      <c r="O88" s="83" t="s">
        <v>656</v>
      </c>
      <c r="P88" s="83">
        <v>4</v>
      </c>
      <c r="Q88" s="83" t="s">
        <v>647</v>
      </c>
      <c r="R88" s="83" t="s">
        <v>629</v>
      </c>
      <c r="S88" s="83" t="s">
        <v>512</v>
      </c>
      <c r="T88" s="83" t="s">
        <v>503</v>
      </c>
      <c r="U88" s="83" t="s">
        <v>504</v>
      </c>
      <c r="V88" s="83" t="s">
        <v>523</v>
      </c>
      <c r="W88" s="83">
        <v>8</v>
      </c>
      <c r="X88" s="78">
        <f t="shared" si="0"/>
        <v>22</v>
      </c>
      <c r="Y88" s="78" t="s">
        <v>657</v>
      </c>
      <c r="Z88" s="98">
        <v>0</v>
      </c>
      <c r="AC88" s="78" t="s">
        <v>658</v>
      </c>
      <c r="AD88" s="78" t="s">
        <v>659</v>
      </c>
      <c r="AE88" s="78" t="s">
        <v>660</v>
      </c>
    </row>
    <row r="89" spans="1:31" x14ac:dyDescent="0.25">
      <c r="O89" s="83" t="s">
        <v>661</v>
      </c>
      <c r="P89" s="83">
        <v>4</v>
      </c>
      <c r="Q89" s="83" t="s">
        <v>500</v>
      </c>
      <c r="R89" s="83" t="s">
        <v>511</v>
      </c>
      <c r="S89" s="83" t="s">
        <v>512</v>
      </c>
      <c r="T89" s="83" t="s">
        <v>503</v>
      </c>
      <c r="U89" s="83" t="s">
        <v>662</v>
      </c>
      <c r="V89" s="83" t="s">
        <v>523</v>
      </c>
      <c r="W89" s="83">
        <v>8</v>
      </c>
      <c r="X89" s="78">
        <f t="shared" si="0"/>
        <v>23</v>
      </c>
      <c r="Y89" s="78" t="s">
        <v>663</v>
      </c>
      <c r="Z89" s="98">
        <v>0</v>
      </c>
      <c r="AC89" s="78" t="s">
        <v>664</v>
      </c>
      <c r="AD89" s="78" t="s">
        <v>665</v>
      </c>
      <c r="AE89" s="78" t="s">
        <v>660</v>
      </c>
    </row>
    <row r="90" spans="1:31" x14ac:dyDescent="0.25">
      <c r="O90" s="83" t="s">
        <v>666</v>
      </c>
      <c r="P90" s="83">
        <v>4</v>
      </c>
      <c r="Q90" s="83" t="s">
        <v>628</v>
      </c>
      <c r="R90" s="83" t="s">
        <v>501</v>
      </c>
      <c r="S90" s="83" t="s">
        <v>519</v>
      </c>
      <c r="T90" s="83" t="s">
        <v>513</v>
      </c>
      <c r="U90" s="83" t="s">
        <v>504</v>
      </c>
      <c r="V90" s="83" t="s">
        <v>523</v>
      </c>
      <c r="W90" s="83">
        <v>7</v>
      </c>
      <c r="X90" s="78">
        <f t="shared" si="0"/>
        <v>24</v>
      </c>
      <c r="Y90" s="78" t="s">
        <v>667</v>
      </c>
      <c r="Z90" s="98">
        <v>0</v>
      </c>
      <c r="AC90" s="78" t="s">
        <v>668</v>
      </c>
      <c r="AD90" s="78" t="s">
        <v>669</v>
      </c>
      <c r="AE90" s="78" t="s">
        <v>670</v>
      </c>
    </row>
    <row r="91" spans="1:31" x14ac:dyDescent="0.25">
      <c r="O91" s="83" t="s">
        <v>671</v>
      </c>
      <c r="P91" s="83">
        <v>4</v>
      </c>
      <c r="Q91" s="83" t="s">
        <v>500</v>
      </c>
      <c r="R91" s="83" t="s">
        <v>501</v>
      </c>
      <c r="S91" s="83" t="s">
        <v>512</v>
      </c>
      <c r="T91" s="83" t="s">
        <v>503</v>
      </c>
      <c r="U91" s="83" t="s">
        <v>504</v>
      </c>
      <c r="V91" s="83" t="s">
        <v>523</v>
      </c>
      <c r="W91" s="83">
        <v>8</v>
      </c>
      <c r="X91" s="78">
        <f t="shared" si="0"/>
        <v>25</v>
      </c>
      <c r="Y91" s="78" t="s">
        <v>672</v>
      </c>
      <c r="Z91" s="98">
        <v>0</v>
      </c>
      <c r="AC91" s="78" t="s">
        <v>673</v>
      </c>
      <c r="AD91" s="78" t="s">
        <v>674</v>
      </c>
      <c r="AE91" s="78" t="s">
        <v>670</v>
      </c>
    </row>
    <row r="92" spans="1:31" x14ac:dyDescent="0.25">
      <c r="O92" s="83" t="s">
        <v>675</v>
      </c>
      <c r="P92" s="83">
        <v>4</v>
      </c>
      <c r="Q92" s="83" t="s">
        <v>676</v>
      </c>
      <c r="R92" s="83" t="s">
        <v>629</v>
      </c>
      <c r="S92" s="83" t="s">
        <v>519</v>
      </c>
      <c r="T92" s="83" t="s">
        <v>513</v>
      </c>
      <c r="U92" s="83" t="s">
        <v>504</v>
      </c>
      <c r="V92" s="83" t="s">
        <v>523</v>
      </c>
      <c r="W92" s="83">
        <v>10</v>
      </c>
      <c r="X92" s="78">
        <f t="shared" si="0"/>
        <v>26</v>
      </c>
      <c r="Y92" s="78" t="s">
        <v>677</v>
      </c>
      <c r="Z92" s="98">
        <v>0</v>
      </c>
      <c r="AC92" s="78" t="s">
        <v>678</v>
      </c>
      <c r="AD92" s="78" t="s">
        <v>679</v>
      </c>
      <c r="AE92" s="78" t="s">
        <v>670</v>
      </c>
    </row>
    <row r="93" spans="1:31" x14ac:dyDescent="0.25">
      <c r="O93" s="83" t="s">
        <v>680</v>
      </c>
      <c r="P93" s="83">
        <v>3</v>
      </c>
      <c r="Q93" s="83" t="s">
        <v>500</v>
      </c>
      <c r="R93" s="83" t="s">
        <v>511</v>
      </c>
      <c r="S93" s="83" t="s">
        <v>681</v>
      </c>
      <c r="T93" s="83" t="s">
        <v>513</v>
      </c>
      <c r="U93" s="83" t="s">
        <v>682</v>
      </c>
      <c r="V93" s="83" t="s">
        <v>523</v>
      </c>
      <c r="W93" s="83">
        <v>8</v>
      </c>
      <c r="X93" s="78">
        <f t="shared" si="0"/>
        <v>27</v>
      </c>
      <c r="Y93" s="78" t="s">
        <v>683</v>
      </c>
      <c r="Z93" s="98">
        <v>0</v>
      </c>
    </row>
    <row r="94" spans="1:31" x14ac:dyDescent="0.25">
      <c r="A94" s="2" t="s">
        <v>45</v>
      </c>
      <c r="F94" s="78" t="s">
        <v>94</v>
      </c>
      <c r="O94" s="83" t="s">
        <v>684</v>
      </c>
      <c r="P94" s="83">
        <v>3</v>
      </c>
      <c r="Q94" s="83" t="s">
        <v>500</v>
      </c>
      <c r="R94" s="83" t="s">
        <v>501</v>
      </c>
      <c r="S94" s="83" t="s">
        <v>590</v>
      </c>
      <c r="T94" s="83" t="s">
        <v>513</v>
      </c>
      <c r="U94" s="83" t="s">
        <v>685</v>
      </c>
      <c r="V94" s="83" t="s">
        <v>523</v>
      </c>
      <c r="W94" s="83">
        <v>5</v>
      </c>
      <c r="X94" s="78">
        <f t="shared" si="0"/>
        <v>28</v>
      </c>
      <c r="Y94" s="78" t="s">
        <v>686</v>
      </c>
      <c r="Z94" s="98">
        <v>0</v>
      </c>
    </row>
    <row r="95" spans="1:31" x14ac:dyDescent="0.25">
      <c r="A95" s="78" t="s">
        <v>6</v>
      </c>
      <c r="B95" s="78" t="s">
        <v>495</v>
      </c>
      <c r="C95" s="78" t="s">
        <v>687</v>
      </c>
      <c r="D95" s="78" t="s">
        <v>7</v>
      </c>
      <c r="F95" s="78" t="s">
        <v>6</v>
      </c>
      <c r="G95" s="78" t="s">
        <v>495</v>
      </c>
      <c r="H95" s="78" t="s">
        <v>687</v>
      </c>
      <c r="I95" s="78" t="s">
        <v>7</v>
      </c>
      <c r="J95" s="98">
        <v>0</v>
      </c>
      <c r="O95" s="83" t="s">
        <v>688</v>
      </c>
      <c r="P95" s="83">
        <v>4</v>
      </c>
      <c r="Q95" s="83" t="s">
        <v>541</v>
      </c>
      <c r="R95" s="83" t="s">
        <v>501</v>
      </c>
      <c r="S95" s="83" t="s">
        <v>502</v>
      </c>
      <c r="T95" s="83" t="s">
        <v>513</v>
      </c>
      <c r="U95" s="83" t="s">
        <v>682</v>
      </c>
      <c r="V95" s="83" t="s">
        <v>523</v>
      </c>
      <c r="W95" s="83">
        <v>8</v>
      </c>
      <c r="X95" s="78">
        <f t="shared" si="0"/>
        <v>29</v>
      </c>
      <c r="Y95" s="78" t="s">
        <v>689</v>
      </c>
      <c r="Z95" s="98">
        <v>0</v>
      </c>
    </row>
    <row r="96" spans="1:31" x14ac:dyDescent="0.25">
      <c r="A96" s="78" t="s">
        <v>690</v>
      </c>
      <c r="B96" s="78">
        <v>20</v>
      </c>
      <c r="D96" s="78" t="s">
        <v>691</v>
      </c>
      <c r="E96" s="98">
        <v>0</v>
      </c>
      <c r="F96" s="78" t="s">
        <v>692</v>
      </c>
      <c r="G96" s="78">
        <v>40</v>
      </c>
      <c r="H96" s="78" t="s">
        <v>693</v>
      </c>
      <c r="I96" s="78" t="s">
        <v>694</v>
      </c>
      <c r="J96" s="98">
        <v>0</v>
      </c>
      <c r="O96" s="83" t="s">
        <v>695</v>
      </c>
      <c r="P96" s="83">
        <v>2</v>
      </c>
      <c r="Q96" s="83" t="s">
        <v>628</v>
      </c>
      <c r="R96" s="83" t="s">
        <v>501</v>
      </c>
      <c r="S96" s="83" t="s">
        <v>512</v>
      </c>
      <c r="T96" s="83" t="s">
        <v>513</v>
      </c>
      <c r="U96" s="83" t="s">
        <v>696</v>
      </c>
      <c r="V96" s="83" t="s">
        <v>523</v>
      </c>
      <c r="W96" s="83">
        <v>5</v>
      </c>
      <c r="X96" s="78">
        <f t="shared" si="0"/>
        <v>30</v>
      </c>
      <c r="Y96" s="78" t="s">
        <v>697</v>
      </c>
      <c r="Z96" s="98">
        <v>0</v>
      </c>
    </row>
    <row r="97" spans="1:26" x14ac:dyDescent="0.25">
      <c r="A97" s="78" t="s">
        <v>698</v>
      </c>
      <c r="B97" s="78">
        <v>30</v>
      </c>
      <c r="C97" s="78" t="s">
        <v>699</v>
      </c>
      <c r="D97" s="78" t="s">
        <v>700</v>
      </c>
      <c r="E97" s="98">
        <v>0</v>
      </c>
      <c r="F97" s="78" t="s">
        <v>701</v>
      </c>
      <c r="G97" s="78">
        <v>20</v>
      </c>
      <c r="H97" s="78" t="s">
        <v>702</v>
      </c>
      <c r="I97" s="78" t="s">
        <v>703</v>
      </c>
      <c r="J97" s="98">
        <v>0</v>
      </c>
      <c r="O97" s="83" t="s">
        <v>704</v>
      </c>
      <c r="P97" s="83">
        <v>4</v>
      </c>
      <c r="Q97" s="83" t="s">
        <v>500</v>
      </c>
      <c r="R97" s="83" t="s">
        <v>511</v>
      </c>
      <c r="S97" s="83" t="s">
        <v>590</v>
      </c>
      <c r="T97" s="83" t="s">
        <v>503</v>
      </c>
      <c r="U97" s="83" t="s">
        <v>682</v>
      </c>
      <c r="V97" s="83" t="s">
        <v>523</v>
      </c>
      <c r="W97" s="83">
        <v>10</v>
      </c>
      <c r="X97" s="78">
        <f t="shared" si="0"/>
        <v>31</v>
      </c>
      <c r="Y97" s="78" t="s">
        <v>705</v>
      </c>
      <c r="Z97" s="98">
        <v>0</v>
      </c>
    </row>
    <row r="98" spans="1:26" x14ac:dyDescent="0.25">
      <c r="A98" s="78" t="s">
        <v>706</v>
      </c>
      <c r="B98" s="78">
        <v>20</v>
      </c>
      <c r="C98" s="78" t="s">
        <v>707</v>
      </c>
      <c r="D98" s="78" t="s">
        <v>708</v>
      </c>
      <c r="E98" s="98">
        <v>0</v>
      </c>
      <c r="F98" s="78" t="s">
        <v>709</v>
      </c>
      <c r="G98" s="78">
        <v>20</v>
      </c>
      <c r="H98" s="78" t="s">
        <v>710</v>
      </c>
      <c r="I98" s="78" t="s">
        <v>711</v>
      </c>
      <c r="J98" s="98">
        <v>0</v>
      </c>
      <c r="O98" s="83" t="s">
        <v>712</v>
      </c>
      <c r="P98" s="83">
        <v>7</v>
      </c>
      <c r="Q98" s="83" t="s">
        <v>500</v>
      </c>
      <c r="R98" s="83" t="s">
        <v>501</v>
      </c>
      <c r="S98" s="83" t="s">
        <v>519</v>
      </c>
      <c r="T98" s="83" t="s">
        <v>513</v>
      </c>
      <c r="U98" s="83" t="s">
        <v>648</v>
      </c>
      <c r="V98" s="83" t="s">
        <v>528</v>
      </c>
      <c r="W98" s="83">
        <v>15</v>
      </c>
      <c r="X98" s="78">
        <f t="shared" si="0"/>
        <v>32</v>
      </c>
      <c r="Y98" s="78" t="s">
        <v>713</v>
      </c>
      <c r="Z98" s="98">
        <v>0</v>
      </c>
    </row>
    <row r="99" spans="1:26" x14ac:dyDescent="0.25">
      <c r="A99" s="78" t="s">
        <v>714</v>
      </c>
      <c r="B99" s="78">
        <v>20</v>
      </c>
      <c r="D99" s="78" t="s">
        <v>715</v>
      </c>
      <c r="E99" s="98">
        <v>0</v>
      </c>
      <c r="F99" s="78" t="s">
        <v>716</v>
      </c>
      <c r="G99" s="78">
        <v>20</v>
      </c>
      <c r="H99" s="78" t="s">
        <v>693</v>
      </c>
      <c r="I99" s="78" t="s">
        <v>717</v>
      </c>
      <c r="J99" s="98">
        <v>0</v>
      </c>
      <c r="O99" s="83" t="s">
        <v>718</v>
      </c>
      <c r="P99" s="83">
        <v>5</v>
      </c>
      <c r="Q99" s="83" t="s">
        <v>500</v>
      </c>
      <c r="R99" s="83" t="s">
        <v>500</v>
      </c>
      <c r="S99" s="83" t="s">
        <v>549</v>
      </c>
      <c r="T99" s="83" t="s">
        <v>513</v>
      </c>
      <c r="U99" s="83" t="s">
        <v>648</v>
      </c>
      <c r="V99" s="83" t="s">
        <v>528</v>
      </c>
      <c r="W99" s="83">
        <v>5</v>
      </c>
      <c r="X99" s="78">
        <f t="shared" si="0"/>
        <v>33</v>
      </c>
      <c r="Y99" s="78" t="s">
        <v>719</v>
      </c>
      <c r="Z99" s="98">
        <v>0</v>
      </c>
    </row>
    <row r="100" spans="1:26" x14ac:dyDescent="0.25">
      <c r="A100" s="78" t="s">
        <v>720</v>
      </c>
      <c r="B100" s="78">
        <v>20</v>
      </c>
      <c r="C100" s="78" t="s">
        <v>721</v>
      </c>
      <c r="D100" s="78" t="s">
        <v>722</v>
      </c>
      <c r="E100" s="98">
        <v>0</v>
      </c>
      <c r="F100" s="78" t="s">
        <v>723</v>
      </c>
      <c r="G100" s="78">
        <v>20</v>
      </c>
      <c r="H100" s="78" t="s">
        <v>724</v>
      </c>
      <c r="I100" s="78" t="s">
        <v>725</v>
      </c>
      <c r="J100" s="98">
        <v>0</v>
      </c>
      <c r="O100" s="83" t="s">
        <v>726</v>
      </c>
      <c r="P100" s="78" t="s">
        <v>727</v>
      </c>
      <c r="Q100" s="83" t="s">
        <v>500</v>
      </c>
      <c r="R100" s="83" t="s">
        <v>501</v>
      </c>
      <c r="S100" s="83" t="s">
        <v>728</v>
      </c>
      <c r="T100" s="83" t="s">
        <v>513</v>
      </c>
      <c r="U100" s="83" t="s">
        <v>648</v>
      </c>
      <c r="V100" s="83" t="s">
        <v>528</v>
      </c>
      <c r="W100" s="83">
        <v>15</v>
      </c>
      <c r="X100" s="78">
        <f t="shared" si="0"/>
        <v>34</v>
      </c>
      <c r="Y100" s="78" t="s">
        <v>729</v>
      </c>
      <c r="Z100" s="98">
        <v>0</v>
      </c>
    </row>
    <row r="101" spans="1:26" x14ac:dyDescent="0.25">
      <c r="A101" s="78" t="s">
        <v>730</v>
      </c>
      <c r="B101" s="78">
        <v>20</v>
      </c>
      <c r="D101" s="78" t="s">
        <v>731</v>
      </c>
      <c r="E101" s="98">
        <v>0</v>
      </c>
      <c r="F101" s="78" t="s">
        <v>732</v>
      </c>
      <c r="G101" s="78">
        <v>25</v>
      </c>
      <c r="H101" s="78" t="s">
        <v>710</v>
      </c>
      <c r="I101" s="78" t="s">
        <v>733</v>
      </c>
      <c r="J101" s="98">
        <v>0</v>
      </c>
      <c r="O101" s="83" t="s">
        <v>734</v>
      </c>
      <c r="P101" s="83" t="s">
        <v>499</v>
      </c>
      <c r="Q101" s="83" t="s">
        <v>500</v>
      </c>
      <c r="R101" s="83" t="s">
        <v>511</v>
      </c>
      <c r="S101" s="83" t="s">
        <v>502</v>
      </c>
      <c r="T101" s="83" t="s">
        <v>513</v>
      </c>
      <c r="U101" s="83" t="s">
        <v>648</v>
      </c>
      <c r="V101" s="83" t="s">
        <v>528</v>
      </c>
      <c r="W101" s="83">
        <v>20</v>
      </c>
      <c r="X101" s="78">
        <f t="shared" si="0"/>
        <v>35</v>
      </c>
      <c r="Y101" s="78" t="s">
        <v>735</v>
      </c>
      <c r="Z101" s="98">
        <v>0</v>
      </c>
    </row>
    <row r="102" spans="1:26" x14ac:dyDescent="0.25">
      <c r="A102" s="78" t="s">
        <v>736</v>
      </c>
      <c r="B102" s="78">
        <v>20</v>
      </c>
      <c r="C102" s="78" t="s">
        <v>737</v>
      </c>
      <c r="D102" s="78" t="s">
        <v>738</v>
      </c>
      <c r="E102" s="98">
        <v>0</v>
      </c>
      <c r="F102" s="78" t="s">
        <v>739</v>
      </c>
      <c r="G102" s="78">
        <v>20</v>
      </c>
      <c r="H102" s="78" t="s">
        <v>740</v>
      </c>
      <c r="I102" s="78" t="s">
        <v>741</v>
      </c>
      <c r="J102" s="98">
        <v>0</v>
      </c>
      <c r="O102" s="83" t="s">
        <v>742</v>
      </c>
      <c r="P102" s="83" t="s">
        <v>499</v>
      </c>
      <c r="Q102" s="83" t="s">
        <v>500</v>
      </c>
      <c r="R102" s="83" t="s">
        <v>511</v>
      </c>
      <c r="S102" s="83" t="s">
        <v>580</v>
      </c>
      <c r="T102" s="83" t="s">
        <v>503</v>
      </c>
      <c r="U102" s="83" t="s">
        <v>648</v>
      </c>
      <c r="V102" s="83" t="s">
        <v>528</v>
      </c>
      <c r="W102" s="83">
        <v>10</v>
      </c>
      <c r="X102" s="78">
        <f t="shared" si="0"/>
        <v>36</v>
      </c>
      <c r="Y102" s="78" t="s">
        <v>743</v>
      </c>
      <c r="Z102" s="98">
        <v>0</v>
      </c>
    </row>
    <row r="103" spans="1:26" x14ac:dyDescent="0.25">
      <c r="A103" s="78" t="s">
        <v>744</v>
      </c>
      <c r="B103" s="78">
        <v>20</v>
      </c>
      <c r="C103" s="78" t="s">
        <v>745</v>
      </c>
      <c r="D103" s="78" t="s">
        <v>746</v>
      </c>
      <c r="E103" s="98">
        <v>0</v>
      </c>
      <c r="F103" s="78" t="s">
        <v>747</v>
      </c>
      <c r="G103" s="78">
        <v>20</v>
      </c>
      <c r="H103" s="78" t="s">
        <v>748</v>
      </c>
      <c r="I103" s="78" t="s">
        <v>749</v>
      </c>
      <c r="J103" s="98">
        <v>0</v>
      </c>
      <c r="O103" s="83" t="s">
        <v>750</v>
      </c>
      <c r="P103" s="83">
        <v>7</v>
      </c>
      <c r="Q103" s="83" t="s">
        <v>500</v>
      </c>
      <c r="R103" s="83" t="s">
        <v>501</v>
      </c>
      <c r="S103" s="83" t="s">
        <v>580</v>
      </c>
      <c r="T103" s="83" t="s">
        <v>513</v>
      </c>
      <c r="U103" s="83" t="s">
        <v>648</v>
      </c>
      <c r="V103" s="83" t="s">
        <v>528</v>
      </c>
      <c r="W103" s="83">
        <v>15</v>
      </c>
      <c r="X103" s="78">
        <f t="shared" si="0"/>
        <v>37</v>
      </c>
      <c r="Y103" s="78" t="s">
        <v>751</v>
      </c>
      <c r="Z103" s="98">
        <v>0</v>
      </c>
    </row>
    <row r="104" spans="1:26" x14ac:dyDescent="0.25">
      <c r="A104" s="78" t="s">
        <v>752</v>
      </c>
      <c r="B104" s="78">
        <v>20</v>
      </c>
      <c r="C104" s="78" t="s">
        <v>707</v>
      </c>
      <c r="D104" s="78" t="s">
        <v>753</v>
      </c>
      <c r="E104" s="98">
        <v>0</v>
      </c>
      <c r="F104" s="78" t="s">
        <v>754</v>
      </c>
      <c r="G104" s="78">
        <v>20</v>
      </c>
      <c r="H104" s="78" t="s">
        <v>755</v>
      </c>
      <c r="I104" s="78" t="s">
        <v>756</v>
      </c>
      <c r="J104" s="98">
        <v>0</v>
      </c>
      <c r="O104" s="83" t="s">
        <v>757</v>
      </c>
      <c r="P104" s="83">
        <v>5</v>
      </c>
      <c r="Q104" s="83" t="s">
        <v>500</v>
      </c>
      <c r="R104" s="83" t="s">
        <v>501</v>
      </c>
      <c r="S104" s="83" t="s">
        <v>590</v>
      </c>
      <c r="T104" s="83" t="s">
        <v>513</v>
      </c>
      <c r="U104" s="83" t="s">
        <v>758</v>
      </c>
      <c r="V104" s="83" t="s">
        <v>759</v>
      </c>
      <c r="W104" s="83">
        <v>20</v>
      </c>
      <c r="X104" s="78">
        <f t="shared" si="0"/>
        <v>38</v>
      </c>
      <c r="Y104" s="78" t="s">
        <v>760</v>
      </c>
      <c r="Z104" s="98">
        <v>0</v>
      </c>
    </row>
    <row r="105" spans="1:26" x14ac:dyDescent="0.25">
      <c r="A105" s="78" t="s">
        <v>761</v>
      </c>
      <c r="B105" s="78">
        <v>40</v>
      </c>
      <c r="C105" s="78" t="s">
        <v>762</v>
      </c>
      <c r="D105" s="78" t="s">
        <v>763</v>
      </c>
      <c r="E105" s="98">
        <v>0</v>
      </c>
      <c r="F105" s="78" t="s">
        <v>764</v>
      </c>
      <c r="G105" s="78">
        <v>20</v>
      </c>
      <c r="H105" s="78" t="s">
        <v>765</v>
      </c>
      <c r="I105" s="78" t="s">
        <v>766</v>
      </c>
      <c r="J105" s="98">
        <v>0</v>
      </c>
      <c r="O105" s="83" t="s">
        <v>767</v>
      </c>
      <c r="P105" s="83">
        <v>5</v>
      </c>
      <c r="Q105" s="83" t="s">
        <v>500</v>
      </c>
      <c r="R105" s="83" t="s">
        <v>501</v>
      </c>
      <c r="S105" s="83" t="s">
        <v>590</v>
      </c>
      <c r="T105" s="83" t="s">
        <v>513</v>
      </c>
      <c r="U105" s="83" t="s">
        <v>758</v>
      </c>
      <c r="V105" s="83" t="s">
        <v>759</v>
      </c>
      <c r="W105" s="83">
        <v>20</v>
      </c>
      <c r="X105" s="78">
        <f t="shared" si="0"/>
        <v>39</v>
      </c>
      <c r="Y105" s="78" t="s">
        <v>768</v>
      </c>
      <c r="Z105" s="98">
        <v>0</v>
      </c>
    </row>
    <row r="106" spans="1:26" x14ac:dyDescent="0.25">
      <c r="A106" s="78" t="s">
        <v>769</v>
      </c>
      <c r="B106" s="78">
        <v>20</v>
      </c>
      <c r="C106" s="78" t="s">
        <v>770</v>
      </c>
      <c r="D106" s="78" t="s">
        <v>771</v>
      </c>
      <c r="E106" s="98">
        <v>0</v>
      </c>
      <c r="F106" s="78" t="s">
        <v>772</v>
      </c>
      <c r="G106" s="78">
        <v>20</v>
      </c>
      <c r="H106" s="78" t="s">
        <v>765</v>
      </c>
      <c r="I106" s="78" t="s">
        <v>773</v>
      </c>
      <c r="J106" s="98">
        <v>0</v>
      </c>
      <c r="O106" s="83" t="s">
        <v>774</v>
      </c>
      <c r="P106" s="83">
        <v>7</v>
      </c>
      <c r="Q106" s="83" t="s">
        <v>500</v>
      </c>
      <c r="R106" s="83" t="s">
        <v>501</v>
      </c>
      <c r="S106" s="83" t="s">
        <v>590</v>
      </c>
      <c r="T106" s="83" t="s">
        <v>513</v>
      </c>
      <c r="U106" s="83" t="s">
        <v>758</v>
      </c>
      <c r="V106" s="83" t="s">
        <v>759</v>
      </c>
      <c r="W106" s="83">
        <v>30</v>
      </c>
      <c r="X106" s="78">
        <f t="shared" si="0"/>
        <v>40</v>
      </c>
      <c r="Y106" s="78" t="s">
        <v>775</v>
      </c>
      <c r="Z106" s="98">
        <v>0</v>
      </c>
    </row>
    <row r="107" spans="1:26" x14ac:dyDescent="0.25">
      <c r="A107" s="78" t="s">
        <v>776</v>
      </c>
      <c r="B107" s="78">
        <v>20</v>
      </c>
      <c r="C107" s="78" t="s">
        <v>721</v>
      </c>
      <c r="D107" s="78" t="s">
        <v>777</v>
      </c>
      <c r="E107" s="98">
        <v>0</v>
      </c>
      <c r="F107" s="78" t="s">
        <v>778</v>
      </c>
      <c r="G107" s="78">
        <v>20</v>
      </c>
      <c r="H107" s="78" t="s">
        <v>693</v>
      </c>
      <c r="I107" s="78" t="s">
        <v>779</v>
      </c>
      <c r="J107" s="98">
        <v>0</v>
      </c>
      <c r="O107" s="83" t="s">
        <v>780</v>
      </c>
      <c r="P107" s="83">
        <v>5</v>
      </c>
      <c r="Q107" s="83" t="s">
        <v>500</v>
      </c>
      <c r="R107" s="83" t="s">
        <v>501</v>
      </c>
      <c r="S107" s="83" t="s">
        <v>590</v>
      </c>
      <c r="T107" s="83" t="s">
        <v>513</v>
      </c>
      <c r="U107" s="83" t="s">
        <v>758</v>
      </c>
      <c r="V107" s="83" t="s">
        <v>759</v>
      </c>
      <c r="W107" s="83">
        <v>20</v>
      </c>
      <c r="X107" s="78">
        <f t="shared" si="0"/>
        <v>41</v>
      </c>
      <c r="Y107" s="78" t="s">
        <v>781</v>
      </c>
      <c r="Z107" s="98">
        <v>0</v>
      </c>
    </row>
    <row r="108" spans="1:26" x14ac:dyDescent="0.25">
      <c r="A108" s="78" t="s">
        <v>782</v>
      </c>
      <c r="B108" s="78">
        <v>10</v>
      </c>
      <c r="C108" s="78" t="s">
        <v>737</v>
      </c>
      <c r="D108" s="78" t="s">
        <v>783</v>
      </c>
      <c r="E108" s="98">
        <v>0</v>
      </c>
      <c r="F108" s="78" t="s">
        <v>784</v>
      </c>
      <c r="G108" s="78">
        <v>30</v>
      </c>
      <c r="H108" s="78" t="s">
        <v>693</v>
      </c>
      <c r="I108" s="78" t="s">
        <v>785</v>
      </c>
      <c r="J108" s="98">
        <v>0</v>
      </c>
      <c r="O108" s="83" t="s">
        <v>786</v>
      </c>
      <c r="P108" s="83">
        <v>5</v>
      </c>
      <c r="Q108" s="83" t="s">
        <v>500</v>
      </c>
      <c r="R108" s="83" t="s">
        <v>501</v>
      </c>
      <c r="S108" s="83" t="s">
        <v>590</v>
      </c>
      <c r="T108" s="83" t="s">
        <v>513</v>
      </c>
      <c r="U108" s="83" t="s">
        <v>758</v>
      </c>
      <c r="V108" s="83" t="s">
        <v>759</v>
      </c>
      <c r="W108" s="83">
        <v>20</v>
      </c>
      <c r="X108" s="78">
        <f t="shared" si="0"/>
        <v>42</v>
      </c>
      <c r="Y108" s="78" t="s">
        <v>787</v>
      </c>
      <c r="Z108" s="98">
        <v>0</v>
      </c>
    </row>
    <row r="109" spans="1:26" x14ac:dyDescent="0.25">
      <c r="A109" s="78" t="s">
        <v>788</v>
      </c>
      <c r="B109" s="78">
        <v>30</v>
      </c>
      <c r="C109" s="78" t="s">
        <v>789</v>
      </c>
      <c r="D109" s="78" t="s">
        <v>790</v>
      </c>
      <c r="E109" s="98">
        <v>0</v>
      </c>
      <c r="O109" s="83" t="s">
        <v>791</v>
      </c>
      <c r="P109" s="83">
        <v>5</v>
      </c>
      <c r="Q109" s="83" t="s">
        <v>500</v>
      </c>
      <c r="R109" s="83" t="s">
        <v>501</v>
      </c>
      <c r="S109" s="83" t="s">
        <v>590</v>
      </c>
      <c r="T109" s="83" t="s">
        <v>513</v>
      </c>
      <c r="U109" s="83" t="s">
        <v>758</v>
      </c>
      <c r="V109" s="83" t="s">
        <v>759</v>
      </c>
      <c r="W109" s="83">
        <v>20</v>
      </c>
      <c r="X109" s="78">
        <f t="shared" si="0"/>
        <v>43</v>
      </c>
      <c r="Y109" s="78" t="s">
        <v>792</v>
      </c>
      <c r="Z109" s="98">
        <v>0</v>
      </c>
    </row>
    <row r="110" spans="1:26" x14ac:dyDescent="0.25">
      <c r="A110" s="78" t="s">
        <v>793</v>
      </c>
      <c r="B110" s="78">
        <v>20</v>
      </c>
      <c r="C110" s="78" t="s">
        <v>794</v>
      </c>
      <c r="D110" s="78" t="s">
        <v>795</v>
      </c>
      <c r="E110" s="98">
        <v>0</v>
      </c>
      <c r="O110" s="83" t="s">
        <v>796</v>
      </c>
      <c r="P110" s="83" t="s">
        <v>499</v>
      </c>
      <c r="Q110" s="83" t="s">
        <v>500</v>
      </c>
      <c r="R110" s="83" t="s">
        <v>511</v>
      </c>
      <c r="S110" s="83" t="s">
        <v>580</v>
      </c>
      <c r="T110" s="83" t="s">
        <v>503</v>
      </c>
      <c r="U110" s="83" t="s">
        <v>682</v>
      </c>
      <c r="V110" s="83" t="s">
        <v>539</v>
      </c>
      <c r="W110" s="83">
        <v>10</v>
      </c>
      <c r="X110" s="78">
        <f t="shared" si="0"/>
        <v>44</v>
      </c>
      <c r="Y110" s="78" t="s">
        <v>797</v>
      </c>
      <c r="Z110" s="98">
        <v>0</v>
      </c>
    </row>
    <row r="111" spans="1:26" x14ac:dyDescent="0.25">
      <c r="A111" s="78" t="s">
        <v>798</v>
      </c>
      <c r="B111" s="78">
        <v>20</v>
      </c>
      <c r="C111" s="78" t="s">
        <v>9</v>
      </c>
      <c r="D111" s="78" t="s">
        <v>799</v>
      </c>
      <c r="E111" s="98">
        <v>0</v>
      </c>
      <c r="O111" s="83" t="s">
        <v>800</v>
      </c>
      <c r="P111" s="83" t="s">
        <v>499</v>
      </c>
      <c r="Q111" s="83" t="s">
        <v>500</v>
      </c>
      <c r="R111" s="83" t="s">
        <v>511</v>
      </c>
      <c r="S111" s="83" t="s">
        <v>580</v>
      </c>
      <c r="T111" s="83" t="s">
        <v>503</v>
      </c>
      <c r="U111" s="83" t="s">
        <v>682</v>
      </c>
      <c r="V111" s="83" t="s">
        <v>539</v>
      </c>
      <c r="W111" s="83">
        <v>10</v>
      </c>
      <c r="X111" s="78">
        <f t="shared" si="0"/>
        <v>45</v>
      </c>
      <c r="Y111" s="78" t="s">
        <v>801</v>
      </c>
      <c r="Z111" s="98">
        <v>0</v>
      </c>
    </row>
    <row r="112" spans="1:26" x14ac:dyDescent="0.25">
      <c r="A112" s="78" t="s">
        <v>802</v>
      </c>
      <c r="B112" s="78">
        <v>20</v>
      </c>
      <c r="C112" s="78" t="s">
        <v>803</v>
      </c>
      <c r="D112" s="78" t="s">
        <v>804</v>
      </c>
      <c r="E112" s="98">
        <v>0</v>
      </c>
      <c r="O112" s="83" t="s">
        <v>805</v>
      </c>
      <c r="P112" s="83" t="s">
        <v>806</v>
      </c>
      <c r="Q112" s="83" t="s">
        <v>500</v>
      </c>
      <c r="R112" s="83" t="s">
        <v>501</v>
      </c>
      <c r="S112" s="83" t="s">
        <v>807</v>
      </c>
      <c r="T112" s="83" t="s">
        <v>503</v>
      </c>
      <c r="U112" s="83" t="s">
        <v>682</v>
      </c>
      <c r="V112" s="83" t="s">
        <v>539</v>
      </c>
      <c r="W112" s="83">
        <v>20</v>
      </c>
      <c r="X112" s="78">
        <f t="shared" si="0"/>
        <v>46</v>
      </c>
      <c r="Y112" s="78" t="s">
        <v>808</v>
      </c>
      <c r="Z112" s="98">
        <v>0</v>
      </c>
    </row>
    <row r="113" spans="1:26" x14ac:dyDescent="0.25">
      <c r="A113" s="78" t="s">
        <v>809</v>
      </c>
      <c r="B113" s="78">
        <v>30</v>
      </c>
      <c r="C113" s="78" t="s">
        <v>810</v>
      </c>
      <c r="D113" s="78" t="s">
        <v>811</v>
      </c>
      <c r="E113" s="98">
        <v>0</v>
      </c>
      <c r="O113" s="83" t="s">
        <v>812</v>
      </c>
      <c r="P113" s="83">
        <v>5</v>
      </c>
      <c r="Q113" s="83" t="s">
        <v>500</v>
      </c>
      <c r="R113" s="83" t="s">
        <v>501</v>
      </c>
      <c r="S113" s="83" t="s">
        <v>519</v>
      </c>
      <c r="T113" s="83" t="s">
        <v>513</v>
      </c>
      <c r="U113" s="83" t="s">
        <v>682</v>
      </c>
      <c r="V113" s="83" t="s">
        <v>539</v>
      </c>
      <c r="W113" s="83">
        <v>8</v>
      </c>
      <c r="X113" s="78">
        <f t="shared" si="0"/>
        <v>47</v>
      </c>
      <c r="Y113" s="78" t="s">
        <v>813</v>
      </c>
      <c r="Z113" s="98">
        <v>0</v>
      </c>
    </row>
    <row r="114" spans="1:26" x14ac:dyDescent="0.25">
      <c r="A114" s="78" t="s">
        <v>814</v>
      </c>
      <c r="B114" s="78">
        <v>20</v>
      </c>
      <c r="D114" s="78" t="s">
        <v>815</v>
      </c>
      <c r="E114" s="98">
        <v>0</v>
      </c>
      <c r="O114" s="83" t="s">
        <v>816</v>
      </c>
      <c r="P114" s="83">
        <v>7</v>
      </c>
      <c r="Q114" s="83" t="s">
        <v>500</v>
      </c>
      <c r="R114" s="83" t="s">
        <v>511</v>
      </c>
      <c r="S114" s="83" t="s">
        <v>512</v>
      </c>
      <c r="T114" s="83" t="s">
        <v>513</v>
      </c>
      <c r="U114" s="83" t="s">
        <v>682</v>
      </c>
      <c r="V114" s="83" t="s">
        <v>539</v>
      </c>
      <c r="W114" s="83">
        <v>15</v>
      </c>
      <c r="X114" s="78">
        <f t="shared" si="0"/>
        <v>48</v>
      </c>
      <c r="Y114" s="78" t="s">
        <v>817</v>
      </c>
      <c r="Z114" s="98">
        <v>0</v>
      </c>
    </row>
    <row r="115" spans="1:26" x14ac:dyDescent="0.25">
      <c r="A115" s="78" t="s">
        <v>818</v>
      </c>
      <c r="B115" s="78">
        <v>20</v>
      </c>
      <c r="D115" s="78" t="s">
        <v>819</v>
      </c>
      <c r="E115" s="98">
        <v>0</v>
      </c>
      <c r="O115" s="83" t="s">
        <v>820</v>
      </c>
      <c r="P115" s="83">
        <v>5</v>
      </c>
      <c r="Q115" s="83" t="s">
        <v>541</v>
      </c>
      <c r="R115" s="83" t="s">
        <v>501</v>
      </c>
      <c r="S115" s="83" t="s">
        <v>519</v>
      </c>
      <c r="T115" s="83" t="s">
        <v>513</v>
      </c>
      <c r="U115" s="83" t="s">
        <v>682</v>
      </c>
      <c r="V115" s="83" t="s">
        <v>539</v>
      </c>
      <c r="W115" s="83">
        <v>15</v>
      </c>
      <c r="X115" s="78">
        <f t="shared" si="0"/>
        <v>49</v>
      </c>
      <c r="Y115" s="78" t="s">
        <v>821</v>
      </c>
      <c r="Z115" s="98">
        <v>0</v>
      </c>
    </row>
    <row r="116" spans="1:26" x14ac:dyDescent="0.25">
      <c r="A116" s="78" t="s">
        <v>822</v>
      </c>
      <c r="B116" s="78">
        <v>30</v>
      </c>
      <c r="C116" s="78" t="s">
        <v>823</v>
      </c>
      <c r="D116" s="78" t="s">
        <v>824</v>
      </c>
      <c r="E116" s="98">
        <v>0</v>
      </c>
      <c r="O116" s="83" t="s">
        <v>825</v>
      </c>
      <c r="P116" s="83" t="s">
        <v>806</v>
      </c>
      <c r="Q116" s="83" t="s">
        <v>541</v>
      </c>
      <c r="R116" s="83" t="s">
        <v>511</v>
      </c>
      <c r="S116" s="83" t="s">
        <v>549</v>
      </c>
      <c r="T116" s="83" t="s">
        <v>826</v>
      </c>
      <c r="U116" s="83" t="s">
        <v>827</v>
      </c>
      <c r="V116" s="83" t="s">
        <v>547</v>
      </c>
      <c r="W116" s="83">
        <v>15</v>
      </c>
      <c r="X116" s="78">
        <f t="shared" si="0"/>
        <v>50</v>
      </c>
      <c r="Y116" s="78" t="s">
        <v>828</v>
      </c>
      <c r="Z116" s="98">
        <v>0</v>
      </c>
    </row>
    <row r="117" spans="1:26" x14ac:dyDescent="0.25">
      <c r="A117" s="78" t="s">
        <v>829</v>
      </c>
      <c r="B117" s="78">
        <v>20</v>
      </c>
      <c r="D117" s="78" t="s">
        <v>830</v>
      </c>
      <c r="E117" s="98">
        <v>0</v>
      </c>
      <c r="O117" s="83" t="s">
        <v>831</v>
      </c>
      <c r="P117" s="83">
        <v>4</v>
      </c>
      <c r="Q117" s="83" t="s">
        <v>541</v>
      </c>
      <c r="R117" s="83" t="s">
        <v>501</v>
      </c>
      <c r="S117" s="83" t="s">
        <v>502</v>
      </c>
      <c r="T117" s="83" t="s">
        <v>513</v>
      </c>
      <c r="U117" s="83" t="s">
        <v>827</v>
      </c>
      <c r="V117" s="83" t="s">
        <v>547</v>
      </c>
      <c r="W117" s="83">
        <v>15</v>
      </c>
      <c r="X117" s="78">
        <f t="shared" si="0"/>
        <v>51</v>
      </c>
      <c r="Y117" s="78" t="s">
        <v>832</v>
      </c>
      <c r="Z117" s="98">
        <v>0</v>
      </c>
    </row>
    <row r="118" spans="1:26" x14ac:dyDescent="0.25">
      <c r="A118" s="78" t="s">
        <v>833</v>
      </c>
      <c r="B118" s="78">
        <v>20</v>
      </c>
      <c r="D118" s="78" t="s">
        <v>834</v>
      </c>
      <c r="E118" s="98">
        <v>0</v>
      </c>
      <c r="O118" s="83" t="s">
        <v>835</v>
      </c>
      <c r="P118" s="83" t="s">
        <v>599</v>
      </c>
      <c r="Q118" s="83" t="s">
        <v>541</v>
      </c>
      <c r="R118" s="83" t="s">
        <v>501</v>
      </c>
      <c r="S118" s="83" t="s">
        <v>549</v>
      </c>
      <c r="T118" s="83" t="s">
        <v>513</v>
      </c>
      <c r="U118" s="83" t="s">
        <v>827</v>
      </c>
      <c r="V118" s="83" t="s">
        <v>547</v>
      </c>
      <c r="W118" s="83">
        <v>15</v>
      </c>
      <c r="X118" s="78">
        <f t="shared" si="0"/>
        <v>52</v>
      </c>
      <c r="Y118" s="78" t="s">
        <v>836</v>
      </c>
      <c r="Z118" s="98">
        <v>0</v>
      </c>
    </row>
    <row r="119" spans="1:26" x14ac:dyDescent="0.25">
      <c r="A119" s="78" t="s">
        <v>837</v>
      </c>
      <c r="B119" s="78">
        <v>20</v>
      </c>
      <c r="C119" s="78" t="s">
        <v>838</v>
      </c>
      <c r="D119" s="78" t="s">
        <v>839</v>
      </c>
      <c r="E119" s="98">
        <v>0</v>
      </c>
      <c r="O119" s="83" t="s">
        <v>840</v>
      </c>
      <c r="P119" s="83" t="s">
        <v>727</v>
      </c>
      <c r="Q119" s="83" t="s">
        <v>500</v>
      </c>
      <c r="R119" s="83" t="s">
        <v>511</v>
      </c>
      <c r="S119" s="83" t="s">
        <v>807</v>
      </c>
      <c r="T119" s="83" t="s">
        <v>503</v>
      </c>
      <c r="U119" s="83" t="s">
        <v>504</v>
      </c>
      <c r="V119" s="83" t="s">
        <v>547</v>
      </c>
      <c r="W119" s="83">
        <v>10</v>
      </c>
      <c r="X119" s="78">
        <f t="shared" si="0"/>
        <v>53</v>
      </c>
      <c r="Y119" s="78" t="s">
        <v>841</v>
      </c>
      <c r="Z119" s="98">
        <v>0</v>
      </c>
    </row>
    <row r="120" spans="1:26" x14ac:dyDescent="0.25">
      <c r="A120" s="78" t="s">
        <v>842</v>
      </c>
      <c r="B120" s="78">
        <v>20</v>
      </c>
      <c r="C120" s="78" t="s">
        <v>843</v>
      </c>
      <c r="D120" s="78" t="s">
        <v>844</v>
      </c>
      <c r="E120" s="98">
        <v>0</v>
      </c>
      <c r="O120" s="83" t="s">
        <v>547</v>
      </c>
      <c r="P120" s="83">
        <v>3</v>
      </c>
      <c r="Q120" s="83" t="s">
        <v>500</v>
      </c>
      <c r="R120" s="83" t="s">
        <v>501</v>
      </c>
      <c r="S120" s="83" t="s">
        <v>728</v>
      </c>
      <c r="T120" s="83" t="s">
        <v>503</v>
      </c>
      <c r="U120" s="83" t="s">
        <v>827</v>
      </c>
      <c r="V120" s="83" t="s">
        <v>547</v>
      </c>
      <c r="W120" s="83">
        <v>5</v>
      </c>
      <c r="X120" s="78">
        <f t="shared" si="0"/>
        <v>54</v>
      </c>
      <c r="Y120" s="78" t="s">
        <v>845</v>
      </c>
      <c r="Z120" s="98">
        <v>0</v>
      </c>
    </row>
    <row r="121" spans="1:26" x14ac:dyDescent="0.25">
      <c r="A121" s="78" t="s">
        <v>846</v>
      </c>
      <c r="B121" s="78">
        <v>20</v>
      </c>
      <c r="D121" s="78" t="s">
        <v>847</v>
      </c>
      <c r="E121" s="98">
        <v>0</v>
      </c>
      <c r="O121" s="83" t="s">
        <v>848</v>
      </c>
      <c r="P121" s="83">
        <v>5</v>
      </c>
      <c r="Q121" s="83" t="s">
        <v>541</v>
      </c>
      <c r="R121" s="83" t="s">
        <v>511</v>
      </c>
      <c r="S121" s="83" t="s">
        <v>502</v>
      </c>
      <c r="T121" s="83" t="s">
        <v>513</v>
      </c>
      <c r="U121" s="83" t="s">
        <v>827</v>
      </c>
      <c r="V121" s="83" t="s">
        <v>547</v>
      </c>
      <c r="W121" s="83">
        <v>15</v>
      </c>
      <c r="X121" s="78">
        <f t="shared" si="0"/>
        <v>55</v>
      </c>
      <c r="Y121" s="78" t="s">
        <v>849</v>
      </c>
      <c r="Z121" s="98">
        <v>0</v>
      </c>
    </row>
    <row r="122" spans="1:26" x14ac:dyDescent="0.25">
      <c r="A122" s="78" t="s">
        <v>850</v>
      </c>
      <c r="B122" s="78">
        <v>20</v>
      </c>
      <c r="D122" s="78" t="s">
        <v>851</v>
      </c>
      <c r="E122" s="98">
        <v>0</v>
      </c>
      <c r="O122" s="83" t="s">
        <v>852</v>
      </c>
      <c r="P122" s="83">
        <v>7</v>
      </c>
      <c r="Q122" s="83" t="s">
        <v>500</v>
      </c>
      <c r="R122" s="83" t="s">
        <v>629</v>
      </c>
      <c r="S122" s="83" t="s">
        <v>519</v>
      </c>
      <c r="T122" s="83" t="s">
        <v>513</v>
      </c>
      <c r="U122" s="83" t="s">
        <v>853</v>
      </c>
      <c r="V122" s="83" t="s">
        <v>854</v>
      </c>
      <c r="W122" s="83">
        <v>10</v>
      </c>
      <c r="X122" s="78">
        <f t="shared" si="0"/>
        <v>56</v>
      </c>
      <c r="Y122" s="78" t="s">
        <v>855</v>
      </c>
      <c r="Z122" s="98">
        <v>0</v>
      </c>
    </row>
    <row r="123" spans="1:26" x14ac:dyDescent="0.25">
      <c r="A123" s="78" t="s">
        <v>856</v>
      </c>
      <c r="B123" s="78">
        <v>40</v>
      </c>
      <c r="C123" s="78" t="s">
        <v>857</v>
      </c>
      <c r="D123" s="78" t="s">
        <v>858</v>
      </c>
      <c r="E123" s="98">
        <v>0</v>
      </c>
      <c r="O123" s="83" t="s">
        <v>859</v>
      </c>
      <c r="P123" s="83">
        <v>7</v>
      </c>
      <c r="Q123" s="83" t="s">
        <v>541</v>
      </c>
      <c r="R123" s="83" t="s">
        <v>511</v>
      </c>
      <c r="S123" s="83" t="s">
        <v>860</v>
      </c>
      <c r="T123" s="83" t="s">
        <v>513</v>
      </c>
      <c r="U123" s="83" t="s">
        <v>853</v>
      </c>
      <c r="V123" s="83" t="s">
        <v>854</v>
      </c>
      <c r="W123" s="83">
        <v>20</v>
      </c>
      <c r="X123" s="78">
        <f t="shared" si="0"/>
        <v>57</v>
      </c>
      <c r="Y123" s="78" t="s">
        <v>861</v>
      </c>
      <c r="Z123" s="98">
        <v>0</v>
      </c>
    </row>
    <row r="124" spans="1:26" x14ac:dyDescent="0.25">
      <c r="A124" s="78" t="s">
        <v>862</v>
      </c>
      <c r="B124" s="78">
        <v>30</v>
      </c>
      <c r="D124" s="78" t="s">
        <v>863</v>
      </c>
      <c r="E124" s="98">
        <v>0</v>
      </c>
      <c r="O124" s="83" t="s">
        <v>864</v>
      </c>
      <c r="P124" s="83">
        <v>6</v>
      </c>
      <c r="Q124" s="83" t="s">
        <v>500</v>
      </c>
      <c r="R124" s="83" t="s">
        <v>511</v>
      </c>
      <c r="S124" s="83" t="s">
        <v>860</v>
      </c>
      <c r="T124" s="83" t="s">
        <v>513</v>
      </c>
      <c r="U124" s="83" t="s">
        <v>853</v>
      </c>
      <c r="V124" s="83" t="s">
        <v>854</v>
      </c>
      <c r="W124" s="83">
        <v>15</v>
      </c>
      <c r="X124" s="78">
        <f t="shared" si="0"/>
        <v>58</v>
      </c>
      <c r="Y124" s="78" t="s">
        <v>865</v>
      </c>
      <c r="Z124" s="98">
        <v>0</v>
      </c>
    </row>
    <row r="125" spans="1:26" x14ac:dyDescent="0.25">
      <c r="A125" s="78" t="s">
        <v>866</v>
      </c>
      <c r="B125" s="78">
        <v>30</v>
      </c>
      <c r="C125" s="78" t="s">
        <v>867</v>
      </c>
      <c r="D125" s="78" t="s">
        <v>868</v>
      </c>
      <c r="E125" s="98">
        <v>0</v>
      </c>
      <c r="O125" s="83" t="s">
        <v>869</v>
      </c>
      <c r="P125" s="83">
        <v>5</v>
      </c>
      <c r="Q125" s="83" t="s">
        <v>500</v>
      </c>
      <c r="R125" s="83" t="s">
        <v>511</v>
      </c>
      <c r="S125" s="83" t="s">
        <v>860</v>
      </c>
      <c r="T125" s="83" t="s">
        <v>513</v>
      </c>
      <c r="U125" s="83" t="s">
        <v>853</v>
      </c>
      <c r="V125" s="83" t="s">
        <v>854</v>
      </c>
      <c r="W125" s="83">
        <v>10</v>
      </c>
      <c r="X125" s="78">
        <f t="shared" si="0"/>
        <v>59</v>
      </c>
      <c r="Y125" s="78" t="s">
        <v>870</v>
      </c>
      <c r="Z125" s="98">
        <v>0</v>
      </c>
    </row>
    <row r="126" spans="1:26" x14ac:dyDescent="0.25">
      <c r="A126" s="78" t="s">
        <v>871</v>
      </c>
      <c r="B126" s="78">
        <v>40</v>
      </c>
      <c r="C126" s="78" t="s">
        <v>872</v>
      </c>
      <c r="D126" s="78" t="s">
        <v>873</v>
      </c>
      <c r="E126" s="98">
        <v>0</v>
      </c>
      <c r="O126" s="83" t="s">
        <v>874</v>
      </c>
      <c r="P126" s="83">
        <v>8</v>
      </c>
      <c r="Q126" s="83" t="s">
        <v>541</v>
      </c>
      <c r="R126" s="83" t="s">
        <v>501</v>
      </c>
      <c r="S126" s="83" t="s">
        <v>590</v>
      </c>
      <c r="T126" s="83" t="s">
        <v>503</v>
      </c>
      <c r="U126" s="83" t="s">
        <v>853</v>
      </c>
      <c r="V126" s="83" t="s">
        <v>854</v>
      </c>
      <c r="W126" s="83">
        <v>20</v>
      </c>
      <c r="X126" s="78">
        <f t="shared" si="0"/>
        <v>60</v>
      </c>
      <c r="Y126" s="78" t="s">
        <v>875</v>
      </c>
      <c r="Z126" s="98">
        <v>0</v>
      </c>
    </row>
    <row r="127" spans="1:26" x14ac:dyDescent="0.25">
      <c r="A127" s="78" t="s">
        <v>876</v>
      </c>
      <c r="B127" s="78">
        <v>20</v>
      </c>
      <c r="C127" s="78" t="s">
        <v>702</v>
      </c>
      <c r="D127" s="78" t="s">
        <v>877</v>
      </c>
      <c r="E127" s="98">
        <v>0</v>
      </c>
      <c r="O127" s="83" t="s">
        <v>878</v>
      </c>
      <c r="P127" s="83">
        <v>6</v>
      </c>
      <c r="Q127" s="83" t="s">
        <v>500</v>
      </c>
      <c r="R127" s="83" t="s">
        <v>629</v>
      </c>
      <c r="S127" s="83" t="s">
        <v>807</v>
      </c>
      <c r="T127" s="83" t="s">
        <v>513</v>
      </c>
      <c r="U127" s="83" t="s">
        <v>853</v>
      </c>
      <c r="V127" s="83" t="s">
        <v>854</v>
      </c>
      <c r="W127" s="83">
        <v>10</v>
      </c>
      <c r="X127" s="78">
        <f t="shared" si="0"/>
        <v>61</v>
      </c>
      <c r="Y127" s="78" t="s">
        <v>879</v>
      </c>
      <c r="Z127" s="98">
        <v>0</v>
      </c>
    </row>
    <row r="128" spans="1:26" x14ac:dyDescent="0.25">
      <c r="A128" s="78" t="s">
        <v>880</v>
      </c>
      <c r="B128" s="78">
        <v>20</v>
      </c>
      <c r="D128" s="78" t="s">
        <v>881</v>
      </c>
      <c r="E128" s="98">
        <v>0</v>
      </c>
      <c r="O128" s="83" t="s">
        <v>882</v>
      </c>
      <c r="P128" s="78" t="s">
        <v>883</v>
      </c>
      <c r="Q128" s="83" t="s">
        <v>884</v>
      </c>
      <c r="R128" s="83" t="s">
        <v>511</v>
      </c>
      <c r="S128" s="83" t="s">
        <v>807</v>
      </c>
      <c r="T128" s="83" t="s">
        <v>513</v>
      </c>
      <c r="U128" s="83" t="s">
        <v>504</v>
      </c>
      <c r="V128" s="83" t="s">
        <v>560</v>
      </c>
      <c r="W128" s="83">
        <v>0</v>
      </c>
      <c r="X128" s="78">
        <f t="shared" si="0"/>
        <v>62</v>
      </c>
      <c r="Y128" s="83" t="s">
        <v>885</v>
      </c>
      <c r="Z128" s="98">
        <v>0</v>
      </c>
    </row>
    <row r="129" spans="1:67" x14ac:dyDescent="0.25">
      <c r="A129" s="78" t="s">
        <v>886</v>
      </c>
      <c r="B129" s="78">
        <v>20</v>
      </c>
      <c r="C129" s="78" t="s">
        <v>887</v>
      </c>
      <c r="D129" s="78" t="s">
        <v>888</v>
      </c>
      <c r="E129" s="98">
        <v>0</v>
      </c>
      <c r="O129" s="83" t="s">
        <v>889</v>
      </c>
      <c r="P129" s="83">
        <v>3</v>
      </c>
      <c r="Q129" s="83" t="s">
        <v>890</v>
      </c>
      <c r="R129" s="83" t="s">
        <v>891</v>
      </c>
      <c r="S129" s="83" t="s">
        <v>807</v>
      </c>
      <c r="T129" s="83" t="s">
        <v>513</v>
      </c>
      <c r="U129" s="83" t="s">
        <v>504</v>
      </c>
      <c r="V129" s="83" t="s">
        <v>560</v>
      </c>
      <c r="W129" s="83">
        <v>0</v>
      </c>
      <c r="X129" s="78">
        <f t="shared" si="0"/>
        <v>63</v>
      </c>
      <c r="Y129" s="83" t="s">
        <v>892</v>
      </c>
      <c r="Z129" s="98">
        <v>0</v>
      </c>
    </row>
    <row r="130" spans="1:67" x14ac:dyDescent="0.25">
      <c r="A130" s="78" t="s">
        <v>893</v>
      </c>
      <c r="B130" s="78">
        <v>20</v>
      </c>
      <c r="D130" s="78" t="s">
        <v>894</v>
      </c>
      <c r="E130" s="98">
        <v>0</v>
      </c>
      <c r="O130" s="83" t="s">
        <v>895</v>
      </c>
      <c r="P130" s="83" t="s">
        <v>499</v>
      </c>
      <c r="Q130" s="83" t="s">
        <v>500</v>
      </c>
      <c r="R130" s="83" t="s">
        <v>511</v>
      </c>
      <c r="S130" s="83" t="s">
        <v>860</v>
      </c>
      <c r="T130" s="83" t="s">
        <v>503</v>
      </c>
      <c r="U130" s="83" t="s">
        <v>504</v>
      </c>
      <c r="V130" s="83" t="s">
        <v>560</v>
      </c>
      <c r="W130" s="83">
        <v>0</v>
      </c>
      <c r="X130" s="78">
        <f t="shared" si="0"/>
        <v>64</v>
      </c>
      <c r="Y130" s="78" t="s">
        <v>896</v>
      </c>
      <c r="Z130" s="98">
        <v>0</v>
      </c>
    </row>
    <row r="131" spans="1:67" x14ac:dyDescent="0.25">
      <c r="A131" s="78" t="s">
        <v>897</v>
      </c>
      <c r="B131" s="78">
        <v>30</v>
      </c>
      <c r="C131" s="78" t="s">
        <v>898</v>
      </c>
      <c r="D131" s="78" t="s">
        <v>899</v>
      </c>
      <c r="E131" s="98">
        <v>0</v>
      </c>
    </row>
    <row r="132" spans="1:67" x14ac:dyDescent="0.25">
      <c r="A132" s="78" t="s">
        <v>900</v>
      </c>
      <c r="B132" s="78">
        <v>30</v>
      </c>
      <c r="D132" s="78" t="s">
        <v>901</v>
      </c>
      <c r="E132" s="98">
        <v>0</v>
      </c>
    </row>
    <row r="133" spans="1:67" x14ac:dyDescent="0.25">
      <c r="A133" s="78" t="s">
        <v>902</v>
      </c>
      <c r="B133" s="78">
        <v>20</v>
      </c>
      <c r="C133" s="78" t="s">
        <v>702</v>
      </c>
      <c r="D133" s="78" t="s">
        <v>903</v>
      </c>
      <c r="E133" s="98">
        <v>0</v>
      </c>
    </row>
    <row r="134" spans="1:67" x14ac:dyDescent="0.25">
      <c r="A134" s="78" t="s">
        <v>904</v>
      </c>
      <c r="B134" s="78">
        <v>20</v>
      </c>
      <c r="C134" s="78" t="s">
        <v>905</v>
      </c>
      <c r="D134" s="78" t="s">
        <v>906</v>
      </c>
      <c r="E134" s="98">
        <v>0</v>
      </c>
    </row>
    <row r="135" spans="1:67" x14ac:dyDescent="0.25">
      <c r="A135" s="78" t="s">
        <v>907</v>
      </c>
      <c r="B135" s="78">
        <v>20</v>
      </c>
      <c r="C135" s="78" t="s">
        <v>908</v>
      </c>
      <c r="D135" s="78" t="s">
        <v>909</v>
      </c>
      <c r="E135" s="98">
        <v>0</v>
      </c>
    </row>
    <row r="136" spans="1:67" x14ac:dyDescent="0.25">
      <c r="A136" s="78" t="s">
        <v>910</v>
      </c>
      <c r="B136" s="78">
        <v>20</v>
      </c>
      <c r="C136" s="78" t="s">
        <v>721</v>
      </c>
      <c r="D136" s="78" t="s">
        <v>911</v>
      </c>
      <c r="E136" s="98">
        <v>0</v>
      </c>
    </row>
    <row r="137" spans="1:67" x14ac:dyDescent="0.25">
      <c r="A137" s="78" t="s">
        <v>912</v>
      </c>
      <c r="B137" s="78">
        <v>20</v>
      </c>
      <c r="D137" s="78" t="s">
        <v>913</v>
      </c>
      <c r="E137" s="98">
        <v>0</v>
      </c>
    </row>
    <row r="138" spans="1:67" x14ac:dyDescent="0.25">
      <c r="A138" s="78" t="s">
        <v>914</v>
      </c>
      <c r="B138" s="78">
        <v>20</v>
      </c>
      <c r="C138" s="78" t="s">
        <v>9</v>
      </c>
      <c r="D138" s="78" t="s">
        <v>915</v>
      </c>
      <c r="E138" s="98">
        <v>0</v>
      </c>
    </row>
    <row r="139" spans="1:67" x14ac:dyDescent="0.25">
      <c r="A139" s="78" t="s">
        <v>916</v>
      </c>
      <c r="B139" s="78">
        <v>30</v>
      </c>
      <c r="C139" s="78" t="s">
        <v>917</v>
      </c>
      <c r="D139" s="78" t="s">
        <v>918</v>
      </c>
      <c r="E139" s="98">
        <v>0</v>
      </c>
    </row>
    <row r="140" spans="1:67" x14ac:dyDescent="0.25">
      <c r="A140" s="78" t="s">
        <v>919</v>
      </c>
      <c r="B140" s="78">
        <v>30</v>
      </c>
      <c r="C140" s="78" t="s">
        <v>920</v>
      </c>
      <c r="D140" s="78" t="s">
        <v>921</v>
      </c>
      <c r="E140" s="98">
        <v>0</v>
      </c>
    </row>
    <row r="141" spans="1:67" ht="15.75" thickBot="1" x14ac:dyDescent="0.3">
      <c r="A141" s="78" t="s">
        <v>922</v>
      </c>
      <c r="B141" s="78">
        <v>20</v>
      </c>
      <c r="C141" s="78" t="s">
        <v>923</v>
      </c>
      <c r="D141" s="78" t="s">
        <v>924</v>
      </c>
      <c r="E141" s="98">
        <v>0</v>
      </c>
      <c r="AV141" s="148" t="s">
        <v>1473</v>
      </c>
      <c r="AW141" s="148"/>
      <c r="AX141" s="148"/>
      <c r="AY141" s="148"/>
      <c r="AZ141" s="148"/>
      <c r="BA141" s="148"/>
      <c r="BB141" s="148"/>
      <c r="BC141" s="148"/>
      <c r="BD141" s="148"/>
      <c r="BF141" s="107"/>
      <c r="BG141" s="107" t="s">
        <v>1477</v>
      </c>
      <c r="BH141" s="107"/>
      <c r="BI141" s="107"/>
      <c r="BJ141" s="107"/>
      <c r="BK141" s="107"/>
      <c r="BL141" s="107"/>
      <c r="BM141" s="107"/>
      <c r="BN141" s="107"/>
      <c r="BO141" s="107"/>
    </row>
    <row r="142" spans="1:67" ht="15.75" thickBot="1" x14ac:dyDescent="0.3">
      <c r="A142" s="78" t="s">
        <v>925</v>
      </c>
      <c r="B142" s="78">
        <v>20</v>
      </c>
      <c r="C142" s="78" t="s">
        <v>926</v>
      </c>
      <c r="D142" s="78" t="s">
        <v>927</v>
      </c>
      <c r="E142" s="98">
        <v>0</v>
      </c>
      <c r="G142" s="78" t="s">
        <v>19</v>
      </c>
      <c r="AE142" s="78" t="s">
        <v>2</v>
      </c>
      <c r="AJ142" s="78" t="s">
        <v>928</v>
      </c>
      <c r="AU142" s="2" t="s">
        <v>11</v>
      </c>
      <c r="AV142" s="2" t="s">
        <v>14</v>
      </c>
      <c r="AW142" s="2" t="s">
        <v>13</v>
      </c>
      <c r="AX142" s="2" t="s">
        <v>1282</v>
      </c>
      <c r="AY142" s="2" t="s">
        <v>8</v>
      </c>
      <c r="AZ142" s="2" t="s">
        <v>265</v>
      </c>
      <c r="BA142" s="2" t="s">
        <v>266</v>
      </c>
      <c r="BB142" s="2" t="s">
        <v>14</v>
      </c>
      <c r="BC142" s="2" t="s">
        <v>1282</v>
      </c>
      <c r="BD142" s="2" t="s">
        <v>14</v>
      </c>
      <c r="BF142" s="2" t="s">
        <v>6</v>
      </c>
      <c r="BG142" s="105" t="s">
        <v>20</v>
      </c>
      <c r="BH142" s="105" t="s">
        <v>21</v>
      </c>
      <c r="BI142" s="105" t="s">
        <v>22</v>
      </c>
      <c r="BJ142" s="105" t="s">
        <v>23</v>
      </c>
      <c r="BK142" s="105" t="s">
        <v>24</v>
      </c>
      <c r="BL142" s="105" t="s">
        <v>17</v>
      </c>
      <c r="BM142" s="108" t="s">
        <v>8</v>
      </c>
      <c r="BN142" s="108" t="s">
        <v>1282</v>
      </c>
      <c r="BO142" s="108" t="s">
        <v>14</v>
      </c>
    </row>
    <row r="143" spans="1:67" ht="15.75" thickBot="1" x14ac:dyDescent="0.3">
      <c r="A143" s="78" t="s">
        <v>930</v>
      </c>
      <c r="B143" s="78">
        <v>20</v>
      </c>
      <c r="C143" s="78" t="s">
        <v>931</v>
      </c>
      <c r="D143" s="78" t="s">
        <v>932</v>
      </c>
      <c r="E143" s="98">
        <v>0</v>
      </c>
      <c r="F143" s="2" t="s">
        <v>6</v>
      </c>
      <c r="G143" s="105" t="s">
        <v>20</v>
      </c>
      <c r="H143" s="105" t="s">
        <v>21</v>
      </c>
      <c r="I143" s="105" t="s">
        <v>22</v>
      </c>
      <c r="J143" s="105" t="s">
        <v>23</v>
      </c>
      <c r="K143" s="105" t="s">
        <v>24</v>
      </c>
      <c r="L143" s="105" t="s">
        <v>17</v>
      </c>
      <c r="M143" s="108" t="s">
        <v>1263</v>
      </c>
      <c r="N143" s="108" t="s">
        <v>1288</v>
      </c>
      <c r="O143" s="108" t="s">
        <v>14</v>
      </c>
      <c r="R143" s="78" t="s">
        <v>929</v>
      </c>
      <c r="AD143" s="1" t="s">
        <v>6</v>
      </c>
      <c r="AE143" s="1" t="s">
        <v>933</v>
      </c>
      <c r="AF143" s="1" t="s">
        <v>7</v>
      </c>
      <c r="AG143" s="1" t="s">
        <v>8</v>
      </c>
      <c r="AI143" s="2" t="s">
        <v>6</v>
      </c>
      <c r="AJ143" s="105" t="s">
        <v>20</v>
      </c>
      <c r="AK143" s="105" t="s">
        <v>21</v>
      </c>
      <c r="AL143" s="105" t="s">
        <v>22</v>
      </c>
      <c r="AM143" s="105" t="s">
        <v>23</v>
      </c>
      <c r="AN143" s="105" t="s">
        <v>24</v>
      </c>
      <c r="AO143" s="105" t="s">
        <v>17</v>
      </c>
      <c r="AP143" s="108" t="s">
        <v>8</v>
      </c>
      <c r="AQ143" s="108" t="s">
        <v>1282</v>
      </c>
      <c r="AR143" s="108" t="s">
        <v>14</v>
      </c>
      <c r="AU143" s="78" t="s">
        <v>272</v>
      </c>
      <c r="AV143" s="107">
        <v>0</v>
      </c>
      <c r="AW143" s="78" t="s">
        <v>116</v>
      </c>
      <c r="AX143" s="6" t="s">
        <v>116</v>
      </c>
      <c r="AY143" s="78" t="s">
        <v>116</v>
      </c>
      <c r="BB143" s="78">
        <v>0</v>
      </c>
      <c r="BC143" s="6" t="s">
        <v>116</v>
      </c>
      <c r="BD143" s="78">
        <v>0</v>
      </c>
      <c r="BF143" s="107" t="s">
        <v>1478</v>
      </c>
      <c r="BG143" s="107"/>
      <c r="BH143" s="84"/>
      <c r="BI143" s="84"/>
      <c r="BJ143" s="84"/>
      <c r="BK143" s="84"/>
      <c r="BL143" s="107" t="s">
        <v>1479</v>
      </c>
      <c r="BM143" s="107" t="s">
        <v>434</v>
      </c>
      <c r="BN143" s="107" t="s">
        <v>1283</v>
      </c>
      <c r="BO143" s="107">
        <v>6</v>
      </c>
    </row>
    <row r="144" spans="1:67" x14ac:dyDescent="0.25">
      <c r="A144" s="78" t="s">
        <v>934</v>
      </c>
      <c r="B144" s="78">
        <v>35</v>
      </c>
      <c r="C144" s="78" t="s">
        <v>931</v>
      </c>
      <c r="D144" s="78" t="s">
        <v>935</v>
      </c>
      <c r="E144" s="98">
        <v>0</v>
      </c>
      <c r="F144" s="78" t="s">
        <v>936</v>
      </c>
      <c r="G144" s="78">
        <v>10</v>
      </c>
      <c r="H144" s="78">
        <v>1</v>
      </c>
      <c r="J144" s="84" t="s">
        <v>937</v>
      </c>
      <c r="K144" s="78">
        <v>1</v>
      </c>
      <c r="L144" s="78" t="s">
        <v>938</v>
      </c>
      <c r="M144" s="78" t="s">
        <v>1264</v>
      </c>
      <c r="N144" s="78" t="s">
        <v>1285</v>
      </c>
      <c r="O144" s="78">
        <v>4</v>
      </c>
      <c r="Q144" s="2" t="s">
        <v>6</v>
      </c>
      <c r="R144" s="105" t="s">
        <v>20</v>
      </c>
      <c r="S144" s="105" t="s">
        <v>21</v>
      </c>
      <c r="T144" s="105" t="s">
        <v>22</v>
      </c>
      <c r="U144" s="105" t="s">
        <v>23</v>
      </c>
      <c r="V144" s="105" t="s">
        <v>24</v>
      </c>
      <c r="W144" s="105" t="s">
        <v>17</v>
      </c>
      <c r="X144" s="108" t="s">
        <v>8</v>
      </c>
      <c r="Y144" s="108" t="s">
        <v>1282</v>
      </c>
      <c r="Z144" s="108" t="s">
        <v>14</v>
      </c>
      <c r="AD144" s="84" t="s">
        <v>944</v>
      </c>
      <c r="AE144" s="78" t="s">
        <v>945</v>
      </c>
      <c r="AF144" s="84" t="s">
        <v>946</v>
      </c>
      <c r="AG144" s="84" t="s">
        <v>947</v>
      </c>
      <c r="AI144" s="78" t="s">
        <v>939</v>
      </c>
      <c r="AJ144" s="78">
        <v>10</v>
      </c>
      <c r="AK144" s="78">
        <v>4</v>
      </c>
      <c r="AM144" s="78" t="s">
        <v>940</v>
      </c>
      <c r="AO144" s="78" t="s">
        <v>941</v>
      </c>
      <c r="AP144" s="78" t="s">
        <v>1280</v>
      </c>
      <c r="AQ144" s="78" t="s">
        <v>1286</v>
      </c>
      <c r="AR144" s="78">
        <v>2</v>
      </c>
      <c r="AU144" s="78" t="s">
        <v>279</v>
      </c>
      <c r="AV144" s="107">
        <v>5</v>
      </c>
      <c r="AW144" s="78" t="s">
        <v>280</v>
      </c>
      <c r="AX144" s="107" t="s">
        <v>1283</v>
      </c>
      <c r="AY144" s="78" t="s">
        <v>281</v>
      </c>
      <c r="AZ144" s="78">
        <v>3</v>
      </c>
      <c r="BB144" s="78">
        <v>8</v>
      </c>
      <c r="BC144" s="78" t="s">
        <v>1283</v>
      </c>
      <c r="BD144" s="78">
        <v>5</v>
      </c>
      <c r="BF144" s="78" t="s">
        <v>1480</v>
      </c>
      <c r="BH144" s="84" t="s">
        <v>1481</v>
      </c>
      <c r="BI144" s="84"/>
      <c r="BJ144" s="84"/>
      <c r="BK144" s="84"/>
      <c r="BL144" s="78" t="s">
        <v>1482</v>
      </c>
      <c r="BM144" s="107" t="s">
        <v>434</v>
      </c>
      <c r="BN144" s="78" t="s">
        <v>1283</v>
      </c>
      <c r="BO144" s="78">
        <v>6</v>
      </c>
    </row>
    <row r="145" spans="1:67" x14ac:dyDescent="0.25">
      <c r="A145" s="78" t="s">
        <v>948</v>
      </c>
      <c r="B145" s="78">
        <v>30</v>
      </c>
      <c r="C145" s="78" t="s">
        <v>949</v>
      </c>
      <c r="D145" s="78" t="s">
        <v>950</v>
      </c>
      <c r="E145" s="98">
        <v>0</v>
      </c>
      <c r="F145" s="78" t="s">
        <v>951</v>
      </c>
      <c r="G145" s="78">
        <v>10</v>
      </c>
      <c r="H145" s="78">
        <v>1</v>
      </c>
      <c r="I145" s="78">
        <v>-1</v>
      </c>
      <c r="J145" s="84" t="s">
        <v>937</v>
      </c>
      <c r="K145" s="78">
        <v>1</v>
      </c>
      <c r="L145" s="78" t="s">
        <v>938</v>
      </c>
      <c r="M145" s="78" t="s">
        <v>1265</v>
      </c>
      <c r="N145" s="78" t="s">
        <v>1283</v>
      </c>
      <c r="O145" s="78">
        <v>7</v>
      </c>
      <c r="Q145" s="78" t="s">
        <v>942</v>
      </c>
      <c r="R145" s="78">
        <v>3</v>
      </c>
      <c r="S145" s="78">
        <v>2</v>
      </c>
      <c r="W145" s="78" t="s">
        <v>943</v>
      </c>
      <c r="X145" s="78" t="s">
        <v>1342</v>
      </c>
      <c r="Y145" s="78" t="s">
        <v>1285</v>
      </c>
      <c r="Z145" s="78">
        <v>3</v>
      </c>
      <c r="AD145" s="84" t="s">
        <v>955</v>
      </c>
      <c r="AE145" s="78" t="s">
        <v>945</v>
      </c>
      <c r="AF145" s="84" t="s">
        <v>956</v>
      </c>
      <c r="AG145" s="84" t="s">
        <v>538</v>
      </c>
      <c r="AI145" s="78" t="s">
        <v>952</v>
      </c>
      <c r="AJ145" s="78">
        <v>10</v>
      </c>
      <c r="AK145" s="78">
        <v>5</v>
      </c>
      <c r="AL145" s="78">
        <v>-1</v>
      </c>
      <c r="AM145" s="78" t="s">
        <v>940</v>
      </c>
      <c r="AO145" s="78" t="s">
        <v>941</v>
      </c>
      <c r="AP145" s="78" t="s">
        <v>1343</v>
      </c>
      <c r="AQ145" s="78" t="s">
        <v>1283</v>
      </c>
      <c r="AR145" s="78">
        <v>7</v>
      </c>
      <c r="AU145" s="78" t="s">
        <v>288</v>
      </c>
      <c r="AV145" s="107">
        <v>2</v>
      </c>
      <c r="AW145" s="78" t="s">
        <v>116</v>
      </c>
      <c r="AX145" s="107" t="s">
        <v>1284</v>
      </c>
      <c r="AY145" s="78" t="s">
        <v>289</v>
      </c>
      <c r="BB145" s="78">
        <v>3</v>
      </c>
      <c r="BC145" s="78" t="s">
        <v>1284</v>
      </c>
      <c r="BD145" s="78">
        <v>2</v>
      </c>
      <c r="BF145" s="78" t="s">
        <v>1483</v>
      </c>
      <c r="BH145" s="84"/>
      <c r="BI145" s="84">
        <v>-2</v>
      </c>
      <c r="BJ145" s="84"/>
      <c r="BK145" s="84"/>
      <c r="BM145" s="107" t="s">
        <v>434</v>
      </c>
      <c r="BN145" s="78" t="s">
        <v>1283</v>
      </c>
      <c r="BO145" s="78">
        <v>6</v>
      </c>
    </row>
    <row r="146" spans="1:67" x14ac:dyDescent="0.25">
      <c r="A146" s="78" t="s">
        <v>957</v>
      </c>
      <c r="B146" s="78">
        <v>20</v>
      </c>
      <c r="C146" s="78" t="s">
        <v>702</v>
      </c>
      <c r="D146" s="78" t="s">
        <v>958</v>
      </c>
      <c r="E146" s="98">
        <v>0</v>
      </c>
      <c r="F146" s="78" t="s">
        <v>959</v>
      </c>
      <c r="G146" s="78">
        <v>10</v>
      </c>
      <c r="H146" s="78">
        <v>1</v>
      </c>
      <c r="I146" s="84"/>
      <c r="J146" s="84" t="s">
        <v>960</v>
      </c>
      <c r="K146" s="78">
        <v>2</v>
      </c>
      <c r="L146" s="78" t="s">
        <v>961</v>
      </c>
      <c r="M146" s="78" t="s">
        <v>1266</v>
      </c>
      <c r="N146" s="78" t="s">
        <v>1285</v>
      </c>
      <c r="O146" s="78">
        <v>6</v>
      </c>
      <c r="Q146" s="78" t="s">
        <v>953</v>
      </c>
      <c r="R146" s="78">
        <v>5</v>
      </c>
      <c r="S146" s="78">
        <v>5</v>
      </c>
      <c r="T146" s="78">
        <v>-1</v>
      </c>
      <c r="W146" s="78" t="s">
        <v>954</v>
      </c>
      <c r="X146" s="78" t="s">
        <v>1338</v>
      </c>
      <c r="Y146" s="78" t="s">
        <v>1284</v>
      </c>
      <c r="Z146" s="78">
        <v>4</v>
      </c>
      <c r="AD146" s="84" t="s">
        <v>966</v>
      </c>
      <c r="AE146" s="78" t="s">
        <v>945</v>
      </c>
      <c r="AF146" s="84" t="s">
        <v>967</v>
      </c>
      <c r="AG146" s="84" t="s">
        <v>968</v>
      </c>
      <c r="AI146" s="78" t="s">
        <v>962</v>
      </c>
      <c r="AJ146" s="78">
        <v>14</v>
      </c>
      <c r="AK146" s="78">
        <v>5</v>
      </c>
      <c r="AL146" s="78">
        <v>-2</v>
      </c>
      <c r="AM146" s="78" t="s">
        <v>940</v>
      </c>
      <c r="AO146" s="78" t="s">
        <v>963</v>
      </c>
      <c r="AP146" s="78" t="s">
        <v>1280</v>
      </c>
      <c r="AQ146" s="78" t="s">
        <v>1285</v>
      </c>
      <c r="AR146" s="78">
        <v>4</v>
      </c>
      <c r="AU146" s="78" t="s">
        <v>296</v>
      </c>
      <c r="AV146" s="107">
        <v>4</v>
      </c>
      <c r="AW146" s="78" t="s">
        <v>297</v>
      </c>
      <c r="AX146" s="107" t="s">
        <v>1285</v>
      </c>
      <c r="AY146" s="78" t="s">
        <v>298</v>
      </c>
      <c r="BB146" s="78">
        <v>5</v>
      </c>
      <c r="BC146" s="78" t="s">
        <v>1285</v>
      </c>
      <c r="BD146" s="78">
        <v>4</v>
      </c>
      <c r="BF146" s="78" t="s">
        <v>1484</v>
      </c>
      <c r="BH146" s="84"/>
      <c r="BI146" s="84"/>
      <c r="BJ146" s="84"/>
      <c r="BK146" s="84"/>
      <c r="BL146" s="78" t="s">
        <v>1485</v>
      </c>
      <c r="BM146" s="107" t="s">
        <v>1183</v>
      </c>
      <c r="BN146" s="78" t="s">
        <v>1285</v>
      </c>
      <c r="BO146" s="78">
        <v>5</v>
      </c>
    </row>
    <row r="147" spans="1:67" x14ac:dyDescent="0.25">
      <c r="A147" s="78" t="s">
        <v>969</v>
      </c>
      <c r="B147" s="78">
        <v>20</v>
      </c>
      <c r="C147" s="78" t="s">
        <v>970</v>
      </c>
      <c r="D147" s="78" t="s">
        <v>971</v>
      </c>
      <c r="E147" s="98">
        <v>0</v>
      </c>
      <c r="F147" s="78" t="s">
        <v>972</v>
      </c>
      <c r="G147" s="78">
        <v>10</v>
      </c>
      <c r="H147" s="78">
        <v>1</v>
      </c>
      <c r="I147" s="84" t="s">
        <v>973</v>
      </c>
      <c r="J147" s="84" t="s">
        <v>974</v>
      </c>
      <c r="K147" s="78">
        <v>2</v>
      </c>
      <c r="L147" s="78" t="s">
        <v>961</v>
      </c>
      <c r="M147" s="78" t="s">
        <v>1265</v>
      </c>
      <c r="N147" s="78" t="s">
        <v>1283</v>
      </c>
      <c r="O147" s="78">
        <v>7</v>
      </c>
      <c r="Q147" s="78" t="s">
        <v>964</v>
      </c>
      <c r="R147" s="78">
        <v>5</v>
      </c>
      <c r="S147" s="78">
        <v>4</v>
      </c>
      <c r="W147" s="78" t="s">
        <v>965</v>
      </c>
      <c r="X147" s="78" t="s">
        <v>1316</v>
      </c>
      <c r="Y147" s="78" t="s">
        <v>1284</v>
      </c>
      <c r="Z147" s="78">
        <v>3</v>
      </c>
      <c r="AD147" s="84" t="s">
        <v>979</v>
      </c>
      <c r="AE147" s="78" t="s">
        <v>945</v>
      </c>
      <c r="AF147" s="84" t="s">
        <v>980</v>
      </c>
      <c r="AG147" s="84" t="s">
        <v>981</v>
      </c>
      <c r="AI147" s="78" t="s">
        <v>975</v>
      </c>
      <c r="AJ147" s="78">
        <v>10</v>
      </c>
      <c r="AK147" s="78">
        <v>5</v>
      </c>
      <c r="AO147" s="78" t="s">
        <v>976</v>
      </c>
      <c r="AP147" s="78" t="s">
        <v>1344</v>
      </c>
      <c r="AQ147" s="78" t="s">
        <v>1286</v>
      </c>
      <c r="AR147" s="78">
        <v>4</v>
      </c>
      <c r="AU147" s="78" t="s">
        <v>305</v>
      </c>
      <c r="AV147" s="107">
        <v>3</v>
      </c>
      <c r="AW147" s="78" t="s">
        <v>116</v>
      </c>
      <c r="AX147" s="107" t="s">
        <v>1284</v>
      </c>
      <c r="AY147" s="78" t="s">
        <v>306</v>
      </c>
      <c r="BB147" s="78">
        <v>3</v>
      </c>
      <c r="BC147" s="78" t="s">
        <v>1284</v>
      </c>
      <c r="BD147" s="78">
        <v>3</v>
      </c>
      <c r="BF147" s="78" t="s">
        <v>1486</v>
      </c>
      <c r="BH147" s="84" t="s">
        <v>1488</v>
      </c>
      <c r="BI147" s="84"/>
      <c r="BJ147" s="84"/>
      <c r="BK147" s="84"/>
      <c r="BM147" s="107" t="s">
        <v>1183</v>
      </c>
      <c r="BN147" s="78" t="s">
        <v>1285</v>
      </c>
      <c r="BO147" s="78">
        <v>4</v>
      </c>
    </row>
    <row r="148" spans="1:67" x14ac:dyDescent="0.25">
      <c r="A148" s="78" t="s">
        <v>982</v>
      </c>
      <c r="B148" s="78">
        <v>40</v>
      </c>
      <c r="C148" s="78" t="s">
        <v>983</v>
      </c>
      <c r="D148" s="78" t="s">
        <v>984</v>
      </c>
      <c r="E148" s="98">
        <v>0</v>
      </c>
      <c r="F148" s="78" t="s">
        <v>985</v>
      </c>
      <c r="G148" s="78">
        <v>10</v>
      </c>
      <c r="H148" s="78">
        <v>1</v>
      </c>
      <c r="I148" s="84"/>
      <c r="J148" s="84" t="s">
        <v>960</v>
      </c>
      <c r="K148" s="78">
        <v>4</v>
      </c>
      <c r="L148" s="78" t="s">
        <v>986</v>
      </c>
      <c r="M148" s="78" t="s">
        <v>1266</v>
      </c>
      <c r="N148" s="78" t="s">
        <v>1284</v>
      </c>
      <c r="O148" s="78">
        <v>6</v>
      </c>
      <c r="Q148" s="78" t="s">
        <v>977</v>
      </c>
      <c r="R148" s="78">
        <v>4</v>
      </c>
      <c r="S148" s="78">
        <v>1</v>
      </c>
      <c r="W148" s="78" t="s">
        <v>978</v>
      </c>
      <c r="X148" s="78" t="s">
        <v>1315</v>
      </c>
      <c r="Y148" s="78" t="s">
        <v>1284</v>
      </c>
      <c r="Z148" s="78">
        <v>3</v>
      </c>
      <c r="AD148" s="84" t="s">
        <v>990</v>
      </c>
      <c r="AE148" s="78" t="s">
        <v>945</v>
      </c>
      <c r="AF148" s="84" t="s">
        <v>991</v>
      </c>
      <c r="AG148" s="84" t="s">
        <v>968</v>
      </c>
      <c r="AI148" s="78" t="s">
        <v>987</v>
      </c>
      <c r="AJ148" s="78">
        <v>16</v>
      </c>
      <c r="AK148" s="78">
        <v>6</v>
      </c>
      <c r="AL148" s="78">
        <v>-2</v>
      </c>
      <c r="AO148" s="78" t="s">
        <v>963</v>
      </c>
      <c r="AP148" s="78" t="s">
        <v>1280</v>
      </c>
      <c r="AQ148" s="78" t="s">
        <v>1286</v>
      </c>
      <c r="AR148" s="78">
        <v>6</v>
      </c>
      <c r="AU148" s="99" t="s">
        <v>313</v>
      </c>
      <c r="AV148" s="107">
        <v>4</v>
      </c>
      <c r="AW148" s="78" t="s">
        <v>314</v>
      </c>
      <c r="AX148" s="107" t="s">
        <v>1285</v>
      </c>
      <c r="AY148" s="78" t="s">
        <v>315</v>
      </c>
      <c r="BB148" s="78">
        <v>3</v>
      </c>
      <c r="BC148" s="78" t="s">
        <v>1285</v>
      </c>
      <c r="BD148" s="78">
        <v>4</v>
      </c>
      <c r="BF148" s="78" t="s">
        <v>1487</v>
      </c>
      <c r="BH148" s="84"/>
      <c r="BI148" s="84">
        <v>-1</v>
      </c>
      <c r="BJ148" s="84"/>
      <c r="BK148" s="84"/>
      <c r="BM148" s="107" t="s">
        <v>1183</v>
      </c>
      <c r="BN148" s="107" t="s">
        <v>1285</v>
      </c>
      <c r="BO148" s="78">
        <v>5</v>
      </c>
    </row>
    <row r="149" spans="1:67" x14ac:dyDescent="0.25">
      <c r="A149" s="78" t="s">
        <v>992</v>
      </c>
      <c r="B149" s="78">
        <v>20</v>
      </c>
      <c r="C149" s="78" t="s">
        <v>702</v>
      </c>
      <c r="D149" s="78" t="s">
        <v>993</v>
      </c>
      <c r="E149" s="98">
        <v>0</v>
      </c>
      <c r="F149" s="78" t="s">
        <v>994</v>
      </c>
      <c r="G149" s="78">
        <v>12</v>
      </c>
      <c r="H149" s="78">
        <v>2</v>
      </c>
      <c r="I149" s="84" t="s">
        <v>995</v>
      </c>
      <c r="J149" s="84" t="s">
        <v>996</v>
      </c>
      <c r="K149" s="78">
        <v>3</v>
      </c>
      <c r="L149" s="78" t="s">
        <v>997</v>
      </c>
      <c r="M149" s="78" t="s">
        <v>1265</v>
      </c>
      <c r="N149" s="78" t="s">
        <v>1283</v>
      </c>
      <c r="O149" s="78">
        <v>8</v>
      </c>
      <c r="Q149" s="78" t="s">
        <v>988</v>
      </c>
      <c r="R149" s="78">
        <v>5</v>
      </c>
      <c r="S149" s="78">
        <v>4</v>
      </c>
      <c r="W149" s="78" t="s">
        <v>989</v>
      </c>
      <c r="X149" s="78" t="s">
        <v>1337</v>
      </c>
      <c r="Y149" s="78" t="s">
        <v>1283</v>
      </c>
      <c r="Z149" s="78">
        <v>5</v>
      </c>
      <c r="AD149" s="84" t="s">
        <v>1000</v>
      </c>
      <c r="AE149" s="78" t="s">
        <v>945</v>
      </c>
      <c r="AF149" s="84" t="s">
        <v>1001</v>
      </c>
      <c r="AG149" s="84" t="s">
        <v>508</v>
      </c>
      <c r="AI149" s="78" t="s">
        <v>1314</v>
      </c>
      <c r="AJ149" s="78">
        <v>7</v>
      </c>
      <c r="AK149" s="78">
        <v>1</v>
      </c>
      <c r="AM149" s="78" t="s">
        <v>940</v>
      </c>
      <c r="AO149" s="78" t="s">
        <v>941</v>
      </c>
      <c r="AP149" s="78" t="s">
        <v>1313</v>
      </c>
      <c r="AQ149" s="78" t="s">
        <v>1285</v>
      </c>
      <c r="AR149" s="78">
        <v>2</v>
      </c>
      <c r="AU149" s="78" t="s">
        <v>321</v>
      </c>
      <c r="AV149" s="107">
        <v>3</v>
      </c>
      <c r="AW149" s="78" t="s">
        <v>116</v>
      </c>
      <c r="AX149" s="107" t="s">
        <v>1283</v>
      </c>
      <c r="AY149" s="78" t="s">
        <v>322</v>
      </c>
      <c r="BB149" s="78">
        <v>4</v>
      </c>
      <c r="BC149" s="78" t="s">
        <v>1283</v>
      </c>
      <c r="BD149" s="78">
        <v>3</v>
      </c>
      <c r="BH149" s="84"/>
      <c r="BI149" s="84"/>
      <c r="BJ149" s="84"/>
      <c r="BK149" s="84"/>
    </row>
    <row r="150" spans="1:67" x14ac:dyDescent="0.25">
      <c r="A150" s="78" t="s">
        <v>1002</v>
      </c>
      <c r="B150" s="78">
        <v>30</v>
      </c>
      <c r="C150" s="78" t="s">
        <v>737</v>
      </c>
      <c r="D150" s="78" t="s">
        <v>1003</v>
      </c>
      <c r="E150" s="98">
        <v>0</v>
      </c>
      <c r="F150" s="78" t="s">
        <v>1004</v>
      </c>
      <c r="G150" s="78">
        <v>12</v>
      </c>
      <c r="H150" s="78">
        <v>2</v>
      </c>
      <c r="I150" s="84" t="s">
        <v>973</v>
      </c>
      <c r="J150" s="84" t="s">
        <v>1005</v>
      </c>
      <c r="K150" s="78">
        <v>3</v>
      </c>
      <c r="L150" s="78" t="s">
        <v>1006</v>
      </c>
      <c r="M150" s="78" t="s">
        <v>1266</v>
      </c>
      <c r="N150" s="78" t="s">
        <v>1285</v>
      </c>
      <c r="O150" s="78">
        <v>6</v>
      </c>
      <c r="Q150" s="78" t="s">
        <v>998</v>
      </c>
      <c r="R150" s="78">
        <v>7</v>
      </c>
      <c r="S150" s="78">
        <v>6</v>
      </c>
      <c r="T150" s="78">
        <v>-4</v>
      </c>
      <c r="W150" s="78" t="s">
        <v>999</v>
      </c>
      <c r="X150" s="78" t="s">
        <v>1319</v>
      </c>
      <c r="Y150" s="78" t="s">
        <v>1283</v>
      </c>
      <c r="Z150" s="78">
        <v>10</v>
      </c>
      <c r="AD150" s="84" t="s">
        <v>1009</v>
      </c>
      <c r="AE150" s="78" t="s">
        <v>945</v>
      </c>
      <c r="AF150" s="84" t="s">
        <v>1010</v>
      </c>
      <c r="AG150" s="84" t="s">
        <v>508</v>
      </c>
      <c r="AU150" s="78" t="s">
        <v>329</v>
      </c>
      <c r="AV150" s="107">
        <v>3</v>
      </c>
      <c r="AW150" s="78" t="s">
        <v>116</v>
      </c>
      <c r="AX150" s="107" t="s">
        <v>1286</v>
      </c>
      <c r="AY150" s="78" t="s">
        <v>330</v>
      </c>
      <c r="BB150" s="78">
        <v>4</v>
      </c>
      <c r="BC150" s="78" t="s">
        <v>1286</v>
      </c>
      <c r="BD150" s="78">
        <v>3</v>
      </c>
      <c r="BH150" s="84"/>
      <c r="BI150" s="84"/>
      <c r="BJ150" s="84"/>
      <c r="BK150" s="84"/>
    </row>
    <row r="151" spans="1:67" x14ac:dyDescent="0.25">
      <c r="A151" s="78" t="s">
        <v>1011</v>
      </c>
      <c r="B151" s="78">
        <v>20</v>
      </c>
      <c r="C151" s="78" t="s">
        <v>737</v>
      </c>
      <c r="D151" s="78" t="s">
        <v>1012</v>
      </c>
      <c r="E151" s="98">
        <v>0</v>
      </c>
      <c r="F151" s="78" t="s">
        <v>1013</v>
      </c>
      <c r="G151" s="78">
        <v>7</v>
      </c>
      <c r="H151" s="78">
        <v>1</v>
      </c>
      <c r="I151" s="84"/>
      <c r="J151" s="84" t="s">
        <v>937</v>
      </c>
      <c r="K151" s="78">
        <v>1</v>
      </c>
      <c r="L151" s="78" t="s">
        <v>1014</v>
      </c>
      <c r="M151" s="78" t="s">
        <v>1267</v>
      </c>
      <c r="N151" s="78" t="s">
        <v>1286</v>
      </c>
      <c r="O151" s="78">
        <v>3</v>
      </c>
      <c r="Q151" s="78" t="s">
        <v>1007</v>
      </c>
      <c r="R151" s="78">
        <v>5</v>
      </c>
      <c r="S151" s="78">
        <v>4</v>
      </c>
      <c r="W151" s="78" t="s">
        <v>1008</v>
      </c>
      <c r="X151" s="78" t="s">
        <v>1317</v>
      </c>
      <c r="Y151" s="78" t="s">
        <v>1284</v>
      </c>
      <c r="Z151" s="78">
        <v>4</v>
      </c>
      <c r="AD151" s="84" t="s">
        <v>1017</v>
      </c>
      <c r="AE151" s="78" t="s">
        <v>945</v>
      </c>
      <c r="AF151" s="84" t="s">
        <v>1018</v>
      </c>
      <c r="AG151" s="84" t="s">
        <v>1019</v>
      </c>
      <c r="AU151" s="78" t="s">
        <v>333</v>
      </c>
      <c r="AV151" s="107">
        <v>3</v>
      </c>
      <c r="AW151" s="78" t="s">
        <v>116</v>
      </c>
      <c r="AX151" s="107" t="s">
        <v>1285</v>
      </c>
      <c r="AY151" s="78" t="s">
        <v>330</v>
      </c>
      <c r="BB151" s="78">
        <v>4</v>
      </c>
      <c r="BC151" s="78" t="s">
        <v>1285</v>
      </c>
      <c r="BD151" s="78">
        <v>3</v>
      </c>
      <c r="BH151" s="84"/>
      <c r="BI151" s="84"/>
      <c r="BJ151" s="84"/>
      <c r="BK151" s="84"/>
    </row>
    <row r="152" spans="1:67" x14ac:dyDescent="0.25">
      <c r="A152" s="78" t="s">
        <v>1020</v>
      </c>
      <c r="B152" s="78">
        <v>20</v>
      </c>
      <c r="C152" s="78" t="s">
        <v>737</v>
      </c>
      <c r="D152" s="78" t="s">
        <v>1021</v>
      </c>
      <c r="E152" s="98">
        <v>0</v>
      </c>
      <c r="F152" s="78" t="s">
        <v>1022</v>
      </c>
      <c r="G152" s="78">
        <v>7</v>
      </c>
      <c r="H152" s="78">
        <v>1</v>
      </c>
      <c r="I152" s="84" t="s">
        <v>1023</v>
      </c>
      <c r="J152" s="84" t="s">
        <v>1024</v>
      </c>
      <c r="K152" s="78">
        <v>1</v>
      </c>
      <c r="L152" s="78" t="s">
        <v>1014</v>
      </c>
      <c r="M152" s="78" t="s">
        <v>1268</v>
      </c>
      <c r="N152" s="78" t="s">
        <v>1284</v>
      </c>
      <c r="O152" s="78">
        <v>6</v>
      </c>
      <c r="Q152" s="78" t="s">
        <v>1015</v>
      </c>
      <c r="R152" s="78">
        <v>3</v>
      </c>
      <c r="S152" s="78">
        <v>3</v>
      </c>
      <c r="W152" s="78" t="s">
        <v>1016</v>
      </c>
      <c r="X152" s="78" t="s">
        <v>1335</v>
      </c>
      <c r="Y152" s="78" t="s">
        <v>1286</v>
      </c>
      <c r="Z152" s="78">
        <v>2</v>
      </c>
      <c r="AD152" s="84" t="s">
        <v>1027</v>
      </c>
      <c r="AE152" s="78" t="s">
        <v>945</v>
      </c>
      <c r="AF152" s="84" t="s">
        <v>1028</v>
      </c>
      <c r="AG152" s="84" t="s">
        <v>508</v>
      </c>
      <c r="AU152" s="78" t="s">
        <v>340</v>
      </c>
      <c r="AV152" s="107">
        <v>4</v>
      </c>
      <c r="AW152" s="78" t="s">
        <v>116</v>
      </c>
      <c r="AX152" s="107" t="s">
        <v>1283</v>
      </c>
      <c r="AY152" s="78" t="s">
        <v>341</v>
      </c>
      <c r="BB152" s="78">
        <v>6</v>
      </c>
      <c r="BC152" s="78" t="s">
        <v>1283</v>
      </c>
      <c r="BD152" s="78">
        <v>4</v>
      </c>
      <c r="BH152" s="84"/>
      <c r="BI152" s="84"/>
      <c r="BJ152" s="84"/>
      <c r="BK152" s="84"/>
    </row>
    <row r="153" spans="1:67" x14ac:dyDescent="0.25">
      <c r="A153" s="78" t="s">
        <v>1029</v>
      </c>
      <c r="B153" s="78">
        <v>20</v>
      </c>
      <c r="C153" s="78" t="s">
        <v>9</v>
      </c>
      <c r="D153" s="78" t="s">
        <v>1030</v>
      </c>
      <c r="E153" s="98">
        <v>0</v>
      </c>
      <c r="F153" s="78" t="s">
        <v>1031</v>
      </c>
      <c r="G153" s="78">
        <v>10</v>
      </c>
      <c r="H153" s="78">
        <v>1</v>
      </c>
      <c r="I153" s="84"/>
      <c r="J153" s="84" t="s">
        <v>937</v>
      </c>
      <c r="K153" s="78">
        <v>1</v>
      </c>
      <c r="L153" s="78" t="s">
        <v>1032</v>
      </c>
      <c r="M153" s="78" t="s">
        <v>1267</v>
      </c>
      <c r="N153" s="78" t="s">
        <v>1283</v>
      </c>
      <c r="O153" s="78">
        <v>6</v>
      </c>
      <c r="Q153" s="78" t="s">
        <v>1025</v>
      </c>
      <c r="R153" s="78">
        <v>5</v>
      </c>
      <c r="S153" s="78">
        <v>4</v>
      </c>
      <c r="T153" s="78">
        <v>-2</v>
      </c>
      <c r="W153" s="78" t="s">
        <v>1026</v>
      </c>
      <c r="X153" s="78" t="s">
        <v>1327</v>
      </c>
      <c r="Y153" s="78" t="s">
        <v>1283</v>
      </c>
      <c r="Z153" s="78">
        <v>6</v>
      </c>
      <c r="AD153" s="84" t="s">
        <v>1035</v>
      </c>
      <c r="AE153" s="78" t="s">
        <v>945</v>
      </c>
      <c r="AF153" s="84" t="s">
        <v>1036</v>
      </c>
      <c r="AG153" s="84" t="s">
        <v>508</v>
      </c>
      <c r="AU153" s="78" t="s">
        <v>349</v>
      </c>
      <c r="AV153" s="107">
        <v>6</v>
      </c>
      <c r="AW153" s="78" t="s">
        <v>350</v>
      </c>
      <c r="AX153" s="107" t="s">
        <v>1283</v>
      </c>
      <c r="AY153" s="78" t="s">
        <v>351</v>
      </c>
      <c r="AZ153" s="78">
        <v>3</v>
      </c>
      <c r="BB153" s="78">
        <v>8</v>
      </c>
      <c r="BC153" s="78" t="s">
        <v>1283</v>
      </c>
      <c r="BD153" s="78">
        <v>6</v>
      </c>
      <c r="BH153" s="84"/>
      <c r="BI153" s="84"/>
      <c r="BJ153" s="84"/>
      <c r="BK153" s="84"/>
    </row>
    <row r="154" spans="1:67" x14ac:dyDescent="0.25">
      <c r="A154" s="78" t="s">
        <v>1037</v>
      </c>
      <c r="B154" s="78">
        <v>20</v>
      </c>
      <c r="C154" s="78" t="s">
        <v>1038</v>
      </c>
      <c r="D154" s="78" t="s">
        <v>1039</v>
      </c>
      <c r="E154" s="98">
        <v>0</v>
      </c>
      <c r="F154" s="78" t="s">
        <v>1040</v>
      </c>
      <c r="G154" s="78">
        <v>7</v>
      </c>
      <c r="H154" s="78">
        <v>1</v>
      </c>
      <c r="I154" s="84"/>
      <c r="J154" s="84" t="s">
        <v>960</v>
      </c>
      <c r="K154" s="78">
        <v>1</v>
      </c>
      <c r="L154" s="78" t="s">
        <v>1041</v>
      </c>
      <c r="M154" s="78" t="s">
        <v>1267</v>
      </c>
      <c r="N154" s="78" t="s">
        <v>1286</v>
      </c>
      <c r="O154" s="78">
        <v>3</v>
      </c>
      <c r="Q154" s="78" t="s">
        <v>1033</v>
      </c>
      <c r="R154" s="78">
        <v>6</v>
      </c>
      <c r="S154" s="78">
        <v>6</v>
      </c>
      <c r="T154" s="78">
        <v>-4</v>
      </c>
      <c r="U154" s="78">
        <v>2</v>
      </c>
      <c r="W154" s="78" t="s">
        <v>1034</v>
      </c>
      <c r="X154" s="78" t="s">
        <v>1318</v>
      </c>
      <c r="Y154" s="78" t="s">
        <v>1284</v>
      </c>
      <c r="Z154" s="78">
        <v>3</v>
      </c>
      <c r="AD154" s="84" t="s">
        <v>1044</v>
      </c>
      <c r="AE154" s="78" t="s">
        <v>945</v>
      </c>
      <c r="AF154" s="84" t="s">
        <v>1045</v>
      </c>
      <c r="AG154" s="84" t="s">
        <v>968</v>
      </c>
      <c r="AU154" s="78" t="s">
        <v>357</v>
      </c>
      <c r="AV154" s="107">
        <v>5</v>
      </c>
      <c r="AW154" s="78" t="s">
        <v>358</v>
      </c>
      <c r="AX154" s="107" t="s">
        <v>1283</v>
      </c>
      <c r="AY154" s="78" t="s">
        <v>359</v>
      </c>
      <c r="AZ154" s="78">
        <v>2</v>
      </c>
      <c r="BB154" s="78">
        <v>7</v>
      </c>
      <c r="BC154" s="78" t="s">
        <v>1283</v>
      </c>
      <c r="BD154" s="78">
        <v>5</v>
      </c>
      <c r="BH154" s="84"/>
      <c r="BI154" s="84"/>
      <c r="BJ154" s="84"/>
      <c r="BK154" s="84"/>
    </row>
    <row r="155" spans="1:67" x14ac:dyDescent="0.25">
      <c r="A155" s="78" t="s">
        <v>1046</v>
      </c>
      <c r="B155" s="78">
        <v>30</v>
      </c>
      <c r="C155" s="78" t="s">
        <v>1047</v>
      </c>
      <c r="D155" s="78" t="s">
        <v>1048</v>
      </c>
      <c r="E155" s="98">
        <v>0</v>
      </c>
      <c r="F155" s="78" t="s">
        <v>1049</v>
      </c>
      <c r="G155" s="78">
        <v>7</v>
      </c>
      <c r="H155" s="78">
        <v>1</v>
      </c>
      <c r="I155" s="84" t="s">
        <v>1023</v>
      </c>
      <c r="J155" s="84" t="s">
        <v>996</v>
      </c>
      <c r="K155" s="78">
        <v>2</v>
      </c>
      <c r="L155" s="78" t="s">
        <v>1041</v>
      </c>
      <c r="M155" s="78" t="s">
        <v>1268</v>
      </c>
      <c r="N155" s="78" t="s">
        <v>1284</v>
      </c>
      <c r="O155" s="78">
        <v>6</v>
      </c>
      <c r="Q155" s="78" t="s">
        <v>1042</v>
      </c>
      <c r="R155" s="78">
        <v>5</v>
      </c>
      <c r="S155" s="78">
        <v>5</v>
      </c>
      <c r="T155" s="78">
        <v>-2</v>
      </c>
      <c r="W155" s="78" t="s">
        <v>1043</v>
      </c>
      <c r="X155" s="78" t="s">
        <v>1325</v>
      </c>
      <c r="Y155" s="78" t="s">
        <v>1283</v>
      </c>
      <c r="Z155" s="78">
        <v>6</v>
      </c>
      <c r="AD155" s="84" t="s">
        <v>1052</v>
      </c>
      <c r="AE155" s="78" t="s">
        <v>945</v>
      </c>
      <c r="AF155" s="84" t="s">
        <v>1053</v>
      </c>
      <c r="AG155" s="84" t="s">
        <v>947</v>
      </c>
      <c r="AU155" s="78" t="s">
        <v>366</v>
      </c>
      <c r="AV155" s="107">
        <v>4</v>
      </c>
      <c r="AW155" s="78" t="s">
        <v>367</v>
      </c>
      <c r="AX155" s="107" t="s">
        <v>1283</v>
      </c>
      <c r="AY155" s="78" t="s">
        <v>368</v>
      </c>
      <c r="AZ155" s="78">
        <v>1</v>
      </c>
      <c r="BB155" s="78">
        <v>6</v>
      </c>
      <c r="BC155" s="78" t="s">
        <v>1283</v>
      </c>
      <c r="BD155" s="78">
        <v>4</v>
      </c>
      <c r="BH155" s="84"/>
      <c r="BI155" s="84"/>
      <c r="BJ155" s="84"/>
      <c r="BK155" s="84"/>
    </row>
    <row r="156" spans="1:67" x14ac:dyDescent="0.25">
      <c r="A156" s="78" t="s">
        <v>1054</v>
      </c>
      <c r="B156" s="78">
        <v>20</v>
      </c>
      <c r="D156" s="78" t="s">
        <v>1055</v>
      </c>
      <c r="E156" s="98">
        <v>0</v>
      </c>
      <c r="F156" s="78" t="s">
        <v>1056</v>
      </c>
      <c r="G156" s="78">
        <v>10</v>
      </c>
      <c r="H156" s="78">
        <v>1</v>
      </c>
      <c r="I156" s="84" t="s">
        <v>1023</v>
      </c>
      <c r="J156" s="84" t="s">
        <v>960</v>
      </c>
      <c r="K156" s="78">
        <v>4</v>
      </c>
      <c r="L156" s="78" t="s">
        <v>1057</v>
      </c>
      <c r="M156" s="78" t="s">
        <v>1268</v>
      </c>
      <c r="N156" s="78" t="s">
        <v>1284</v>
      </c>
      <c r="O156" s="78">
        <v>6</v>
      </c>
      <c r="Q156" s="78" t="s">
        <v>1050</v>
      </c>
      <c r="R156" s="78">
        <v>4</v>
      </c>
      <c r="S156" s="78">
        <v>2</v>
      </c>
      <c r="T156" s="78">
        <v>-1</v>
      </c>
      <c r="U156" s="78">
        <v>2</v>
      </c>
      <c r="W156" s="78" t="s">
        <v>1051</v>
      </c>
      <c r="X156" s="78" t="s">
        <v>1320</v>
      </c>
      <c r="Y156" s="78" t="s">
        <v>1285</v>
      </c>
      <c r="Z156" s="78">
        <v>2</v>
      </c>
      <c r="AD156" s="84" t="s">
        <v>1060</v>
      </c>
      <c r="AE156" s="78" t="s">
        <v>945</v>
      </c>
      <c r="AF156" s="84" t="s">
        <v>1061</v>
      </c>
      <c r="AG156" s="84" t="s">
        <v>947</v>
      </c>
      <c r="AU156" s="78" t="s">
        <v>372</v>
      </c>
      <c r="AV156" s="107">
        <v>7</v>
      </c>
      <c r="AW156" s="78" t="s">
        <v>373</v>
      </c>
      <c r="AX156" s="107" t="s">
        <v>1283</v>
      </c>
      <c r="AY156" s="78" t="s">
        <v>374</v>
      </c>
      <c r="AZ156" s="78">
        <v>4</v>
      </c>
      <c r="BB156" s="78">
        <v>9</v>
      </c>
      <c r="BC156" s="78" t="s">
        <v>1283</v>
      </c>
      <c r="BD156" s="78">
        <v>7</v>
      </c>
      <c r="BH156" s="84"/>
      <c r="BI156" s="84"/>
      <c r="BJ156" s="84"/>
      <c r="BK156" s="84"/>
    </row>
    <row r="157" spans="1:67" x14ac:dyDescent="0.25">
      <c r="A157" s="78" t="s">
        <v>1062</v>
      </c>
      <c r="B157" s="78">
        <v>30</v>
      </c>
      <c r="C157" s="78" t="s">
        <v>1063</v>
      </c>
      <c r="D157" s="78" t="s">
        <v>1064</v>
      </c>
      <c r="E157" s="98">
        <v>0</v>
      </c>
      <c r="F157" s="78" t="s">
        <v>1065</v>
      </c>
      <c r="G157" s="78">
        <v>10</v>
      </c>
      <c r="H157" s="78">
        <v>1</v>
      </c>
      <c r="I157" s="84"/>
      <c r="J157" s="84" t="s">
        <v>1005</v>
      </c>
      <c r="K157" s="78">
        <v>0</v>
      </c>
      <c r="L157" s="78" t="s">
        <v>1066</v>
      </c>
      <c r="M157" s="78" t="s">
        <v>1268</v>
      </c>
      <c r="N157" s="78" t="s">
        <v>1285</v>
      </c>
      <c r="O157" s="78">
        <v>6</v>
      </c>
      <c r="Q157" s="78" t="s">
        <v>1058</v>
      </c>
      <c r="R157" s="78">
        <v>5</v>
      </c>
      <c r="S157" s="78">
        <v>4</v>
      </c>
      <c r="T157" s="78">
        <v>-3</v>
      </c>
      <c r="W157" s="78" t="s">
        <v>1059</v>
      </c>
      <c r="X157" s="82" t="s">
        <v>1324</v>
      </c>
      <c r="Y157" s="78" t="s">
        <v>1284</v>
      </c>
      <c r="Z157" s="78">
        <v>6</v>
      </c>
      <c r="AD157" s="84" t="s">
        <v>1069</v>
      </c>
      <c r="AE157" s="78" t="s">
        <v>945</v>
      </c>
      <c r="AF157" s="84" t="s">
        <v>1070</v>
      </c>
      <c r="AG157" s="84" t="s">
        <v>508</v>
      </c>
      <c r="AU157" s="78" t="s">
        <v>381</v>
      </c>
      <c r="AV157" s="107">
        <v>3</v>
      </c>
      <c r="AW157" s="78" t="s">
        <v>116</v>
      </c>
      <c r="AX157" s="107" t="s">
        <v>1284</v>
      </c>
      <c r="AY157" s="78" t="s">
        <v>382</v>
      </c>
      <c r="BB157" s="78">
        <v>3</v>
      </c>
      <c r="BC157" s="78" t="s">
        <v>1284</v>
      </c>
      <c r="BD157" s="78">
        <v>3</v>
      </c>
      <c r="BH157" s="84"/>
      <c r="BI157" s="84"/>
      <c r="BJ157" s="84"/>
      <c r="BK157" s="84"/>
    </row>
    <row r="158" spans="1:67" x14ac:dyDescent="0.25">
      <c r="A158" s="78" t="s">
        <v>1071</v>
      </c>
      <c r="B158" s="78">
        <v>20</v>
      </c>
      <c r="C158" s="78" t="s">
        <v>707</v>
      </c>
      <c r="D158" s="78" t="s">
        <v>1072</v>
      </c>
      <c r="E158" s="98">
        <v>0</v>
      </c>
      <c r="F158" s="78" t="s">
        <v>1073</v>
      </c>
      <c r="G158" s="78">
        <v>18</v>
      </c>
      <c r="H158" s="78">
        <v>3</v>
      </c>
      <c r="I158" s="84" t="s">
        <v>1074</v>
      </c>
      <c r="J158" s="84" t="s">
        <v>1075</v>
      </c>
      <c r="K158" s="78">
        <v>1</v>
      </c>
      <c r="L158" s="78" t="s">
        <v>1057</v>
      </c>
      <c r="M158" s="78" t="s">
        <v>1267</v>
      </c>
      <c r="N158" s="78" t="s">
        <v>1285</v>
      </c>
      <c r="O158" s="78">
        <v>9</v>
      </c>
      <c r="Q158" s="78" t="s">
        <v>1067</v>
      </c>
      <c r="R158" s="78">
        <v>4</v>
      </c>
      <c r="S158" s="78">
        <v>2</v>
      </c>
      <c r="W158" s="78" t="s">
        <v>1068</v>
      </c>
      <c r="X158" s="82" t="s">
        <v>508</v>
      </c>
      <c r="Y158" s="78" t="s">
        <v>1285</v>
      </c>
      <c r="Z158" s="78">
        <v>3</v>
      </c>
      <c r="AD158" s="84" t="s">
        <v>1077</v>
      </c>
      <c r="AE158" s="78" t="s">
        <v>945</v>
      </c>
      <c r="AF158" s="84" t="s">
        <v>1078</v>
      </c>
      <c r="AG158" s="84" t="s">
        <v>508</v>
      </c>
      <c r="AU158" s="78" t="s">
        <v>388</v>
      </c>
      <c r="AV158" s="107">
        <v>2</v>
      </c>
      <c r="AW158" s="78" t="s">
        <v>116</v>
      </c>
      <c r="AX158" s="107" t="s">
        <v>1285</v>
      </c>
      <c r="AY158" s="78" t="s">
        <v>389</v>
      </c>
      <c r="BB158" s="78">
        <v>2</v>
      </c>
      <c r="BC158" s="78" t="s">
        <v>1285</v>
      </c>
      <c r="BD158" s="78">
        <v>2</v>
      </c>
      <c r="BH158" s="84"/>
      <c r="BI158" s="84"/>
      <c r="BJ158" s="84"/>
      <c r="BK158" s="84"/>
    </row>
    <row r="159" spans="1:67" x14ac:dyDescent="0.25">
      <c r="A159" s="78" t="s">
        <v>1079</v>
      </c>
      <c r="B159" s="78">
        <v>20</v>
      </c>
      <c r="C159" s="78" t="s">
        <v>1080</v>
      </c>
      <c r="D159" s="78" t="s">
        <v>1081</v>
      </c>
      <c r="E159" s="98">
        <v>0</v>
      </c>
      <c r="F159" s="78" t="s">
        <v>1082</v>
      </c>
      <c r="G159" s="78">
        <v>15</v>
      </c>
      <c r="H159" s="78">
        <v>1</v>
      </c>
      <c r="I159" s="84" t="s">
        <v>1074</v>
      </c>
      <c r="J159" s="84" t="s">
        <v>937</v>
      </c>
      <c r="K159" s="78">
        <v>1</v>
      </c>
      <c r="L159" s="78" t="s">
        <v>1083</v>
      </c>
      <c r="M159" s="78" t="s">
        <v>1270</v>
      </c>
      <c r="N159" s="78" t="s">
        <v>1284</v>
      </c>
      <c r="O159" s="78">
        <v>6</v>
      </c>
      <c r="Q159" s="78" t="s">
        <v>1076</v>
      </c>
      <c r="R159" s="78">
        <v>2</v>
      </c>
      <c r="S159" s="78">
        <v>2</v>
      </c>
      <c r="U159" s="78" t="s">
        <v>940</v>
      </c>
      <c r="X159" s="78" t="s">
        <v>1341</v>
      </c>
      <c r="Y159" s="78" t="s">
        <v>1286</v>
      </c>
      <c r="Z159" s="78">
        <v>2</v>
      </c>
      <c r="AD159" s="84" t="s">
        <v>1086</v>
      </c>
      <c r="AE159" s="78" t="s">
        <v>945</v>
      </c>
      <c r="AF159" s="84" t="s">
        <v>1087</v>
      </c>
      <c r="AG159" s="84" t="s">
        <v>508</v>
      </c>
      <c r="AU159" s="78" t="s">
        <v>397</v>
      </c>
      <c r="AV159" s="107">
        <v>2</v>
      </c>
      <c r="AW159" s="78" t="s">
        <v>398</v>
      </c>
      <c r="AX159" s="107" t="s">
        <v>1286</v>
      </c>
      <c r="AY159" s="78" t="s">
        <v>399</v>
      </c>
      <c r="BB159" s="78">
        <v>2</v>
      </c>
      <c r="BC159" s="78" t="s">
        <v>1286</v>
      </c>
      <c r="BD159" s="78">
        <v>2</v>
      </c>
      <c r="BH159" s="84"/>
      <c r="BI159" s="84"/>
      <c r="BJ159" s="84"/>
      <c r="BK159" s="84"/>
    </row>
    <row r="160" spans="1:67" x14ac:dyDescent="0.25">
      <c r="A160" s="78" t="s">
        <v>1088</v>
      </c>
      <c r="B160" s="78">
        <v>20</v>
      </c>
      <c r="D160" s="78" t="s">
        <v>1089</v>
      </c>
      <c r="E160" s="98">
        <v>0</v>
      </c>
      <c r="F160" s="78" t="s">
        <v>1090</v>
      </c>
      <c r="G160" s="78">
        <v>15</v>
      </c>
      <c r="H160" s="78">
        <v>1</v>
      </c>
      <c r="I160" s="84" t="s">
        <v>1074</v>
      </c>
      <c r="J160" s="84" t="s">
        <v>960</v>
      </c>
      <c r="K160" s="78">
        <v>2</v>
      </c>
      <c r="L160" s="78" t="s">
        <v>1091</v>
      </c>
      <c r="M160" s="78" t="s">
        <v>1270</v>
      </c>
      <c r="N160" s="78" t="s">
        <v>1284</v>
      </c>
      <c r="O160" s="78">
        <v>6</v>
      </c>
      <c r="Q160" s="78" t="s">
        <v>1084</v>
      </c>
      <c r="R160" s="78">
        <v>3</v>
      </c>
      <c r="S160" s="78">
        <v>2</v>
      </c>
      <c r="T160" s="78">
        <v>-1</v>
      </c>
      <c r="W160" s="78" t="s">
        <v>1085</v>
      </c>
      <c r="X160" s="78" t="s">
        <v>1340</v>
      </c>
      <c r="Y160" s="78" t="s">
        <v>1285</v>
      </c>
      <c r="Z160" s="78">
        <v>3</v>
      </c>
      <c r="AD160" s="84" t="s">
        <v>1094</v>
      </c>
      <c r="AE160" s="78" t="s">
        <v>945</v>
      </c>
      <c r="AF160" s="84" t="s">
        <v>1095</v>
      </c>
      <c r="AG160" s="84" t="s">
        <v>1096</v>
      </c>
      <c r="AU160" s="78" t="s">
        <v>410</v>
      </c>
      <c r="AV160" s="107">
        <v>3</v>
      </c>
      <c r="AW160" s="78" t="s">
        <v>266</v>
      </c>
      <c r="AX160" s="107" t="s">
        <v>1284</v>
      </c>
      <c r="AY160" s="78" t="s">
        <v>411</v>
      </c>
      <c r="BA160" s="78">
        <v>1</v>
      </c>
      <c r="BB160" s="78">
        <v>5</v>
      </c>
      <c r="BC160" s="78" t="s">
        <v>1284</v>
      </c>
      <c r="BD160" s="78">
        <v>3</v>
      </c>
      <c r="BH160" s="84"/>
      <c r="BI160" s="84"/>
      <c r="BJ160" s="84"/>
      <c r="BK160" s="84"/>
    </row>
    <row r="161" spans="1:63" x14ac:dyDescent="0.25">
      <c r="A161" s="78" t="s">
        <v>1097</v>
      </c>
      <c r="B161" s="78">
        <v>30</v>
      </c>
      <c r="C161" s="78" t="s">
        <v>1098</v>
      </c>
      <c r="D161" s="78" t="s">
        <v>1099</v>
      </c>
      <c r="E161" s="98">
        <v>0</v>
      </c>
      <c r="F161" s="78" t="s">
        <v>1100</v>
      </c>
      <c r="G161" s="78">
        <v>15</v>
      </c>
      <c r="H161" s="78">
        <v>2</v>
      </c>
      <c r="I161" s="84" t="s">
        <v>1074</v>
      </c>
      <c r="J161" s="84" t="s">
        <v>1005</v>
      </c>
      <c r="K161" s="78">
        <v>3</v>
      </c>
      <c r="L161" s="78" t="s">
        <v>1101</v>
      </c>
      <c r="M161" s="78" t="s">
        <v>1270</v>
      </c>
      <c r="N161" s="78" t="s">
        <v>1283</v>
      </c>
      <c r="O161" s="78">
        <v>7</v>
      </c>
      <c r="Q161" s="78" t="s">
        <v>1092</v>
      </c>
      <c r="R161" s="78">
        <v>8</v>
      </c>
      <c r="S161" s="78">
        <v>6</v>
      </c>
      <c r="T161" s="78">
        <v>-3</v>
      </c>
      <c r="U161" s="78">
        <v>2</v>
      </c>
      <c r="W161" s="78" t="s">
        <v>1093</v>
      </c>
      <c r="X161" s="82" t="s">
        <v>1326</v>
      </c>
      <c r="Y161" s="78" t="s">
        <v>1287</v>
      </c>
      <c r="Z161" s="78">
        <v>10</v>
      </c>
      <c r="AD161" s="84" t="s">
        <v>1103</v>
      </c>
      <c r="AE161" s="78" t="s">
        <v>945</v>
      </c>
      <c r="AF161" s="84" t="s">
        <v>1104</v>
      </c>
      <c r="AG161" s="84" t="s">
        <v>947</v>
      </c>
      <c r="AU161" s="78" t="s">
        <v>418</v>
      </c>
      <c r="AV161" s="107">
        <v>4</v>
      </c>
      <c r="AW161" s="78" t="s">
        <v>266</v>
      </c>
      <c r="AX161" s="107" t="s">
        <v>1283</v>
      </c>
      <c r="AY161" s="78" t="s">
        <v>419</v>
      </c>
      <c r="BA161" s="78">
        <v>1</v>
      </c>
      <c r="BB161" s="78">
        <v>7</v>
      </c>
      <c r="BC161" s="78" t="s">
        <v>1283</v>
      </c>
      <c r="BD161" s="78">
        <v>4</v>
      </c>
      <c r="BH161" s="84"/>
      <c r="BI161" s="84"/>
      <c r="BJ161" s="84"/>
      <c r="BK161" s="84"/>
    </row>
    <row r="162" spans="1:63" x14ac:dyDescent="0.25">
      <c r="A162" s="78" t="s">
        <v>1105</v>
      </c>
      <c r="B162" s="78">
        <v>20</v>
      </c>
      <c r="C162" s="78" t="s">
        <v>1106</v>
      </c>
      <c r="D162" s="78" t="s">
        <v>1107</v>
      </c>
      <c r="E162" s="98">
        <v>0</v>
      </c>
      <c r="F162" s="78" t="s">
        <v>1108</v>
      </c>
      <c r="G162" s="78">
        <v>16</v>
      </c>
      <c r="H162" s="78">
        <v>1</v>
      </c>
      <c r="I162" s="84" t="s">
        <v>1109</v>
      </c>
      <c r="J162" s="84" t="s">
        <v>1024</v>
      </c>
      <c r="K162" s="78">
        <v>1</v>
      </c>
      <c r="L162" s="78" t="s">
        <v>1110</v>
      </c>
      <c r="M162" s="78" t="s">
        <v>1271</v>
      </c>
      <c r="N162" s="78" t="s">
        <v>1283</v>
      </c>
      <c r="O162" s="78">
        <v>6</v>
      </c>
      <c r="Q162" s="78" t="s">
        <v>1102</v>
      </c>
      <c r="R162" s="78">
        <v>3</v>
      </c>
      <c r="S162" s="78">
        <v>1</v>
      </c>
      <c r="U162" s="78">
        <v>4</v>
      </c>
      <c r="W162" s="78" t="s">
        <v>1102</v>
      </c>
      <c r="X162" s="78" t="s">
        <v>1321</v>
      </c>
      <c r="Y162" s="78" t="s">
        <v>1284</v>
      </c>
      <c r="Z162" s="78">
        <v>5</v>
      </c>
      <c r="AD162" s="84" t="s">
        <v>1112</v>
      </c>
      <c r="AE162" s="78" t="s">
        <v>945</v>
      </c>
      <c r="AF162" s="84" t="s">
        <v>1113</v>
      </c>
      <c r="AG162" s="84" t="s">
        <v>1114</v>
      </c>
      <c r="AU162" s="78" t="s">
        <v>425</v>
      </c>
      <c r="AV162" s="107">
        <v>4</v>
      </c>
      <c r="AW162" s="78" t="s">
        <v>266</v>
      </c>
      <c r="AX162" s="107" t="s">
        <v>1287</v>
      </c>
      <c r="AY162" s="78" t="s">
        <v>426</v>
      </c>
      <c r="BA162" s="78">
        <v>1</v>
      </c>
      <c r="BB162" s="78">
        <v>6</v>
      </c>
      <c r="BC162" s="78" t="s">
        <v>1287</v>
      </c>
      <c r="BD162" s="78">
        <v>4</v>
      </c>
      <c r="BH162" s="84"/>
      <c r="BI162" s="84"/>
      <c r="BJ162" s="84"/>
      <c r="BK162" s="84"/>
    </row>
    <row r="163" spans="1:63" x14ac:dyDescent="0.25">
      <c r="A163" s="78" t="s">
        <v>1115</v>
      </c>
      <c r="B163" s="78">
        <v>30</v>
      </c>
      <c r="C163" s="78" t="s">
        <v>1116</v>
      </c>
      <c r="D163" s="78" t="s">
        <v>1117</v>
      </c>
      <c r="E163" s="98">
        <v>0</v>
      </c>
      <c r="F163" s="78" t="s">
        <v>1118</v>
      </c>
      <c r="G163" s="78">
        <v>16</v>
      </c>
      <c r="H163" s="78">
        <v>2</v>
      </c>
      <c r="I163" s="84" t="s">
        <v>1109</v>
      </c>
      <c r="J163" s="84" t="s">
        <v>1119</v>
      </c>
      <c r="K163" s="78">
        <v>1</v>
      </c>
      <c r="L163" s="78" t="s">
        <v>1091</v>
      </c>
      <c r="M163" s="78" t="s">
        <v>1272</v>
      </c>
      <c r="N163" s="78" t="s">
        <v>1284</v>
      </c>
      <c r="O163" s="78">
        <v>6</v>
      </c>
      <c r="Q163" s="78" t="s">
        <v>1111</v>
      </c>
      <c r="R163" s="78">
        <v>5</v>
      </c>
      <c r="S163" s="78">
        <v>5</v>
      </c>
      <c r="T163" s="78">
        <v>-2</v>
      </c>
      <c r="U163" s="78">
        <v>2</v>
      </c>
      <c r="X163" s="78" t="s">
        <v>1330</v>
      </c>
      <c r="Y163" s="78" t="s">
        <v>1283</v>
      </c>
      <c r="Z163" s="78">
        <v>6</v>
      </c>
      <c r="AD163" s="84" t="s">
        <v>1121</v>
      </c>
      <c r="AE163" s="78" t="s">
        <v>945</v>
      </c>
      <c r="AF163" s="84" t="s">
        <v>1122</v>
      </c>
      <c r="AG163" s="84" t="s">
        <v>1123</v>
      </c>
      <c r="AU163" s="78" t="s">
        <v>433</v>
      </c>
      <c r="AV163" s="107">
        <v>4</v>
      </c>
      <c r="AW163" s="78" t="s">
        <v>116</v>
      </c>
      <c r="AX163" s="107" t="s">
        <v>1284</v>
      </c>
      <c r="AY163" s="78" t="s">
        <v>434</v>
      </c>
      <c r="BB163" s="78">
        <v>5</v>
      </c>
      <c r="BC163" s="78" t="s">
        <v>1284</v>
      </c>
      <c r="BD163" s="78">
        <v>4</v>
      </c>
      <c r="BH163" s="84"/>
      <c r="BI163" s="84"/>
      <c r="BJ163" s="84"/>
      <c r="BK163" s="84"/>
    </row>
    <row r="164" spans="1:63" x14ac:dyDescent="0.25">
      <c r="A164" s="78" t="s">
        <v>1124</v>
      </c>
      <c r="B164" s="78">
        <v>30</v>
      </c>
      <c r="D164" s="78" t="s">
        <v>1125</v>
      </c>
      <c r="E164" s="98">
        <v>0</v>
      </c>
      <c r="F164" s="78" t="s">
        <v>1126</v>
      </c>
      <c r="G164" s="78">
        <v>16</v>
      </c>
      <c r="H164" s="78">
        <v>3</v>
      </c>
      <c r="I164" s="84" t="s">
        <v>1109</v>
      </c>
      <c r="J164" s="84" t="s">
        <v>960</v>
      </c>
      <c r="K164" s="78">
        <v>1</v>
      </c>
      <c r="L164" s="78" t="s">
        <v>1127</v>
      </c>
      <c r="M164" s="78" t="s">
        <v>1272</v>
      </c>
      <c r="N164" s="78" t="s">
        <v>1283</v>
      </c>
      <c r="O164" s="78">
        <v>7</v>
      </c>
      <c r="Q164" s="78" t="s">
        <v>1120</v>
      </c>
      <c r="R164" s="78">
        <v>5</v>
      </c>
      <c r="S164" s="78">
        <v>5</v>
      </c>
      <c r="T164" s="78">
        <v>-2</v>
      </c>
      <c r="W164" s="78" t="s">
        <v>1085</v>
      </c>
      <c r="X164" s="78" t="s">
        <v>1331</v>
      </c>
      <c r="Y164" s="78" t="s">
        <v>1284</v>
      </c>
      <c r="Z164" s="78">
        <v>6</v>
      </c>
      <c r="AD164" s="84" t="s">
        <v>1129</v>
      </c>
      <c r="AE164" s="78" t="s">
        <v>945</v>
      </c>
      <c r="AF164" s="84" t="s">
        <v>1130</v>
      </c>
      <c r="AG164" s="84" t="s">
        <v>508</v>
      </c>
      <c r="AU164" s="78" t="s">
        <v>441</v>
      </c>
      <c r="AV164" s="107">
        <v>3</v>
      </c>
      <c r="AW164" s="78" t="s">
        <v>116</v>
      </c>
      <c r="AX164" s="107" t="s">
        <v>1284</v>
      </c>
      <c r="AY164" s="78" t="s">
        <v>442</v>
      </c>
      <c r="BB164" s="78">
        <v>5</v>
      </c>
      <c r="BC164" s="78" t="s">
        <v>1284</v>
      </c>
      <c r="BD164" s="78">
        <v>3</v>
      </c>
      <c r="BH164" s="84"/>
      <c r="BI164" s="84"/>
      <c r="BJ164" s="84"/>
      <c r="BK164" s="84"/>
    </row>
    <row r="165" spans="1:63" x14ac:dyDescent="0.25">
      <c r="A165" s="78" t="s">
        <v>1131</v>
      </c>
      <c r="B165" s="78">
        <v>30</v>
      </c>
      <c r="D165" s="78" t="s">
        <v>1132</v>
      </c>
      <c r="E165" s="98">
        <v>0</v>
      </c>
      <c r="F165" s="78" t="s">
        <v>1133</v>
      </c>
      <c r="G165" s="78">
        <v>7</v>
      </c>
      <c r="H165" s="78">
        <v>1</v>
      </c>
      <c r="I165" s="84"/>
      <c r="J165" s="84" t="s">
        <v>937</v>
      </c>
      <c r="K165" s="78">
        <v>2</v>
      </c>
      <c r="L165" s="78" t="s">
        <v>1032</v>
      </c>
      <c r="M165" s="78" t="s">
        <v>1273</v>
      </c>
      <c r="N165" s="78" t="s">
        <v>1286</v>
      </c>
      <c r="O165" s="78">
        <v>3</v>
      </c>
      <c r="Q165" s="78" t="s">
        <v>1128</v>
      </c>
      <c r="R165" s="78">
        <v>5</v>
      </c>
      <c r="S165" s="78">
        <v>5</v>
      </c>
      <c r="T165" s="78">
        <v>-3</v>
      </c>
      <c r="W165" s="78" t="s">
        <v>1034</v>
      </c>
      <c r="X165" s="78" t="s">
        <v>1332</v>
      </c>
      <c r="Y165" s="78" t="s">
        <v>1283</v>
      </c>
      <c r="Z165" s="78">
        <v>8</v>
      </c>
      <c r="AD165" s="84" t="s">
        <v>1135</v>
      </c>
      <c r="AE165" s="78" t="s">
        <v>945</v>
      </c>
      <c r="AF165" s="84" t="s">
        <v>1136</v>
      </c>
      <c r="AG165" s="84" t="s">
        <v>508</v>
      </c>
      <c r="AU165" s="78" t="s">
        <v>449</v>
      </c>
      <c r="AV165" s="107">
        <v>5</v>
      </c>
      <c r="AW165" s="78" t="s">
        <v>358</v>
      </c>
      <c r="AX165" s="107" t="s">
        <v>1283</v>
      </c>
      <c r="AY165" s="78" t="s">
        <v>450</v>
      </c>
      <c r="AZ165" s="78">
        <v>2</v>
      </c>
      <c r="BB165" s="78">
        <v>6</v>
      </c>
      <c r="BC165" s="78" t="s">
        <v>1283</v>
      </c>
      <c r="BD165" s="78">
        <v>5</v>
      </c>
      <c r="BH165" s="84"/>
      <c r="BI165" s="84"/>
      <c r="BJ165" s="84"/>
      <c r="BK165" s="84"/>
    </row>
    <row r="166" spans="1:63" x14ac:dyDescent="0.25">
      <c r="A166" s="78" t="s">
        <v>1137</v>
      </c>
      <c r="B166" s="78">
        <v>20</v>
      </c>
      <c r="D166" s="78" t="s">
        <v>1138</v>
      </c>
      <c r="E166" s="98">
        <v>0</v>
      </c>
      <c r="F166" s="78" t="s">
        <v>1139</v>
      </c>
      <c r="G166" s="78">
        <v>9</v>
      </c>
      <c r="H166" s="78">
        <v>1</v>
      </c>
      <c r="I166" s="84" t="s">
        <v>973</v>
      </c>
      <c r="J166" s="84" t="s">
        <v>937</v>
      </c>
      <c r="K166" s="78">
        <v>1</v>
      </c>
      <c r="L166" s="78" t="s">
        <v>1032</v>
      </c>
      <c r="M166" s="78" t="s">
        <v>1273</v>
      </c>
      <c r="N166" s="78" t="s">
        <v>1286</v>
      </c>
      <c r="O166" s="78">
        <v>4</v>
      </c>
      <c r="Q166" s="78" t="s">
        <v>1134</v>
      </c>
      <c r="R166" s="78">
        <v>6</v>
      </c>
      <c r="S166" s="78">
        <v>5</v>
      </c>
      <c r="T166" s="78">
        <v>-3</v>
      </c>
      <c r="W166" s="78" t="s">
        <v>999</v>
      </c>
      <c r="X166" s="78" t="s">
        <v>1339</v>
      </c>
      <c r="Y166" s="78" t="s">
        <v>1283</v>
      </c>
      <c r="Z166" s="78">
        <v>8</v>
      </c>
      <c r="AD166" s="84" t="s">
        <v>1141</v>
      </c>
      <c r="AE166" s="78" t="s">
        <v>945</v>
      </c>
      <c r="AF166" s="84" t="s">
        <v>1142</v>
      </c>
      <c r="AG166" s="84" t="s">
        <v>508</v>
      </c>
      <c r="AU166" s="78" t="s">
        <v>453</v>
      </c>
      <c r="AV166" s="107">
        <v>5</v>
      </c>
      <c r="AW166" s="78" t="s">
        <v>454</v>
      </c>
      <c r="AX166" s="107" t="s">
        <v>1283</v>
      </c>
      <c r="AY166" s="78" t="s">
        <v>455</v>
      </c>
      <c r="AZ166" s="78">
        <v>4</v>
      </c>
      <c r="BB166" s="78">
        <v>9</v>
      </c>
      <c r="BC166" s="78" t="s">
        <v>1283</v>
      </c>
      <c r="BD166" s="78">
        <v>5</v>
      </c>
      <c r="BH166" s="84"/>
      <c r="BI166" s="84"/>
      <c r="BJ166" s="84"/>
      <c r="BK166" s="84"/>
    </row>
    <row r="167" spans="1:63" x14ac:dyDescent="0.25">
      <c r="A167" s="78" t="s">
        <v>1143</v>
      </c>
      <c r="B167" s="78">
        <v>30</v>
      </c>
      <c r="D167" s="78" t="s">
        <v>1144</v>
      </c>
      <c r="E167" s="98">
        <v>0</v>
      </c>
      <c r="F167" s="78" t="s">
        <v>1145</v>
      </c>
      <c r="G167" s="78">
        <v>7</v>
      </c>
      <c r="H167" s="78">
        <v>1</v>
      </c>
      <c r="J167" s="84" t="s">
        <v>960</v>
      </c>
      <c r="K167" s="78">
        <v>3</v>
      </c>
      <c r="L167" s="78" t="s">
        <v>1146</v>
      </c>
      <c r="M167" s="78" t="s">
        <v>1273</v>
      </c>
      <c r="N167" s="78" t="s">
        <v>1286</v>
      </c>
      <c r="O167" s="78">
        <v>3</v>
      </c>
      <c r="Q167" s="78" t="s">
        <v>1140</v>
      </c>
      <c r="R167" s="78">
        <v>5</v>
      </c>
      <c r="S167" s="78">
        <v>4</v>
      </c>
      <c r="T167" s="78">
        <v>-3</v>
      </c>
      <c r="W167" s="78" t="s">
        <v>1026</v>
      </c>
      <c r="X167" s="78" t="s">
        <v>1328</v>
      </c>
      <c r="Y167" s="78" t="s">
        <v>1284</v>
      </c>
      <c r="Z167" s="78">
        <v>5</v>
      </c>
      <c r="AD167" s="84" t="s">
        <v>1148</v>
      </c>
      <c r="AE167" s="78" t="s">
        <v>945</v>
      </c>
      <c r="AF167" s="84" t="s">
        <v>1149</v>
      </c>
      <c r="AG167" s="84" t="s">
        <v>508</v>
      </c>
      <c r="AU167" s="78" t="s">
        <v>462</v>
      </c>
      <c r="AV167" s="107">
        <v>4</v>
      </c>
      <c r="AW167" s="78" t="s">
        <v>116</v>
      </c>
      <c r="AX167" s="107" t="s">
        <v>1283</v>
      </c>
      <c r="AY167" s="78" t="s">
        <v>463</v>
      </c>
      <c r="BB167" s="78">
        <v>6</v>
      </c>
      <c r="BC167" s="78" t="s">
        <v>1283</v>
      </c>
      <c r="BD167" s="78">
        <v>4</v>
      </c>
      <c r="BH167" s="84"/>
      <c r="BI167" s="84"/>
      <c r="BJ167" s="84"/>
      <c r="BK167" s="84"/>
    </row>
    <row r="168" spans="1:63" x14ac:dyDescent="0.25">
      <c r="A168" s="78" t="s">
        <v>1150</v>
      </c>
      <c r="B168" s="78">
        <v>60</v>
      </c>
      <c r="C168" s="78" t="s">
        <v>1151</v>
      </c>
      <c r="D168" s="78" t="s">
        <v>1152</v>
      </c>
      <c r="E168" s="98">
        <v>0</v>
      </c>
      <c r="F168" s="78" t="s">
        <v>1153</v>
      </c>
      <c r="G168" s="78">
        <v>7</v>
      </c>
      <c r="H168" s="78">
        <v>1</v>
      </c>
      <c r="J168" s="84" t="s">
        <v>937</v>
      </c>
      <c r="K168" s="78">
        <v>1</v>
      </c>
      <c r="L168" s="78" t="s">
        <v>1032</v>
      </c>
      <c r="M168" s="78" t="s">
        <v>1273</v>
      </c>
      <c r="N168" s="78" t="s">
        <v>1286</v>
      </c>
      <c r="O168" s="78">
        <v>2</v>
      </c>
      <c r="Q168" s="78" t="s">
        <v>592</v>
      </c>
      <c r="R168" s="78">
        <v>3</v>
      </c>
      <c r="S168" s="78">
        <v>2</v>
      </c>
      <c r="T168" s="78">
        <v>-3</v>
      </c>
      <c r="W168" s="78" t="s">
        <v>1147</v>
      </c>
      <c r="X168" s="78" t="s">
        <v>538</v>
      </c>
      <c r="Y168" s="78" t="s">
        <v>1285</v>
      </c>
      <c r="Z168" s="78">
        <v>4</v>
      </c>
      <c r="AD168" s="84" t="s">
        <v>1156</v>
      </c>
      <c r="AE168" s="78" t="s">
        <v>945</v>
      </c>
      <c r="AF168" s="84" t="s">
        <v>1157</v>
      </c>
      <c r="AG168" s="84" t="s">
        <v>508</v>
      </c>
      <c r="AU168" s="78" t="s">
        <v>471</v>
      </c>
      <c r="AV168" s="107">
        <v>7</v>
      </c>
      <c r="AW168" s="78" t="s">
        <v>472</v>
      </c>
      <c r="AX168" s="107" t="s">
        <v>1287</v>
      </c>
      <c r="AY168" s="78" t="s">
        <v>281</v>
      </c>
      <c r="AZ168" s="78">
        <v>4</v>
      </c>
      <c r="BB168" s="78">
        <v>10</v>
      </c>
      <c r="BC168" s="78" t="s">
        <v>1287</v>
      </c>
      <c r="BD168" s="78">
        <v>7</v>
      </c>
      <c r="BH168" s="84"/>
      <c r="BI168" s="84"/>
      <c r="BJ168" s="84"/>
      <c r="BK168" s="84"/>
    </row>
    <row r="169" spans="1:63" x14ac:dyDescent="0.25">
      <c r="A169" s="78" t="s">
        <v>1158</v>
      </c>
      <c r="B169" s="78">
        <v>20</v>
      </c>
      <c r="C169" s="78" t="s">
        <v>1159</v>
      </c>
      <c r="D169" s="78" t="s">
        <v>1160</v>
      </c>
      <c r="E169" s="98">
        <v>0</v>
      </c>
      <c r="F169" s="78" t="s">
        <v>1161</v>
      </c>
      <c r="G169" s="78">
        <v>8</v>
      </c>
      <c r="H169" s="78">
        <v>2</v>
      </c>
      <c r="J169" s="84" t="s">
        <v>937</v>
      </c>
      <c r="K169" s="78">
        <v>1</v>
      </c>
      <c r="L169" s="78" t="s">
        <v>1162</v>
      </c>
      <c r="M169" s="78" t="s">
        <v>1270</v>
      </c>
      <c r="N169" s="78" t="s">
        <v>1283</v>
      </c>
      <c r="O169" s="78">
        <v>6</v>
      </c>
      <c r="Q169" s="78" t="s">
        <v>1154</v>
      </c>
      <c r="R169" s="78">
        <v>4</v>
      </c>
      <c r="S169" s="78">
        <v>4</v>
      </c>
      <c r="T169" s="78">
        <v>-1</v>
      </c>
      <c r="U169" s="78">
        <v>4</v>
      </c>
      <c r="W169" s="78" t="s">
        <v>1155</v>
      </c>
      <c r="X169" s="78" t="s">
        <v>1323</v>
      </c>
      <c r="Y169" s="78" t="s">
        <v>1285</v>
      </c>
      <c r="Z169" s="78">
        <v>5</v>
      </c>
      <c r="AD169" s="84" t="s">
        <v>1165</v>
      </c>
      <c r="AE169" s="78" t="s">
        <v>945</v>
      </c>
      <c r="AF169" s="84" t="s">
        <v>1166</v>
      </c>
      <c r="AG169" s="84" t="s">
        <v>538</v>
      </c>
      <c r="AU169" s="78" t="s">
        <v>477</v>
      </c>
      <c r="AV169" s="107">
        <v>5</v>
      </c>
      <c r="AW169" s="78" t="s">
        <v>398</v>
      </c>
      <c r="AX169" s="107" t="s">
        <v>1284</v>
      </c>
      <c r="AY169" s="78" t="s">
        <v>478</v>
      </c>
      <c r="BB169" s="78">
        <v>7</v>
      </c>
      <c r="BC169" s="78" t="s">
        <v>1284</v>
      </c>
      <c r="BD169" s="78">
        <v>5</v>
      </c>
      <c r="BH169" s="84"/>
      <c r="BI169" s="84"/>
      <c r="BJ169" s="84"/>
      <c r="BK169" s="84"/>
    </row>
    <row r="170" spans="1:63" x14ac:dyDescent="0.25">
      <c r="A170" s="78" t="s">
        <v>1167</v>
      </c>
      <c r="B170" s="78">
        <v>40</v>
      </c>
      <c r="D170" s="78" t="s">
        <v>1168</v>
      </c>
      <c r="E170" s="98">
        <v>0</v>
      </c>
      <c r="F170" s="78" t="s">
        <v>1169</v>
      </c>
      <c r="G170" s="78">
        <v>9</v>
      </c>
      <c r="H170" s="78">
        <v>1</v>
      </c>
      <c r="J170" s="84" t="s">
        <v>996</v>
      </c>
      <c r="K170" s="78">
        <v>1</v>
      </c>
      <c r="L170" s="78" t="s">
        <v>978</v>
      </c>
      <c r="M170" s="78" t="s">
        <v>1273</v>
      </c>
      <c r="N170" s="78" t="s">
        <v>1286</v>
      </c>
      <c r="O170" s="78">
        <v>3</v>
      </c>
      <c r="Q170" s="78" t="s">
        <v>1163</v>
      </c>
      <c r="R170" s="78">
        <v>4</v>
      </c>
      <c r="S170" s="78">
        <v>2</v>
      </c>
      <c r="U170" s="78">
        <v>4</v>
      </c>
      <c r="W170" s="78" t="s">
        <v>1164</v>
      </c>
      <c r="X170" s="78" t="s">
        <v>1322</v>
      </c>
      <c r="Y170" s="78" t="s">
        <v>1283</v>
      </c>
      <c r="Z170" s="78">
        <v>4</v>
      </c>
      <c r="AD170" s="84" t="s">
        <v>1173</v>
      </c>
      <c r="AE170" s="78" t="s">
        <v>945</v>
      </c>
      <c r="AF170" s="84" t="s">
        <v>1174</v>
      </c>
      <c r="AG170" s="84" t="s">
        <v>947</v>
      </c>
      <c r="BH170" s="84"/>
      <c r="BI170" s="84"/>
      <c r="BJ170" s="84"/>
      <c r="BK170" s="84"/>
    </row>
    <row r="171" spans="1:63" x14ac:dyDescent="0.25">
      <c r="A171" s="78" t="s">
        <v>1175</v>
      </c>
      <c r="B171" s="78">
        <v>60</v>
      </c>
      <c r="C171" s="78" t="s">
        <v>1176</v>
      </c>
      <c r="D171" s="78" t="s">
        <v>1177</v>
      </c>
      <c r="E171" s="98">
        <v>0</v>
      </c>
      <c r="F171" s="78" t="s">
        <v>1178</v>
      </c>
      <c r="G171" s="78">
        <v>8</v>
      </c>
      <c r="H171" s="78">
        <v>1</v>
      </c>
      <c r="J171" s="84" t="s">
        <v>937</v>
      </c>
      <c r="K171" s="78">
        <v>2</v>
      </c>
      <c r="L171" s="78" t="s">
        <v>1179</v>
      </c>
      <c r="M171" s="78" t="s">
        <v>1273</v>
      </c>
      <c r="N171" s="78" t="s">
        <v>1286</v>
      </c>
      <c r="O171" s="78">
        <v>3</v>
      </c>
      <c r="Q171" s="78" t="s">
        <v>1170</v>
      </c>
      <c r="R171" s="78">
        <v>6</v>
      </c>
      <c r="S171" s="78">
        <v>5</v>
      </c>
      <c r="U171" s="78" t="s">
        <v>1171</v>
      </c>
      <c r="W171" s="78" t="s">
        <v>1172</v>
      </c>
      <c r="X171" s="78" t="s">
        <v>1334</v>
      </c>
      <c r="Y171" s="78" t="s">
        <v>1287</v>
      </c>
      <c r="Z171" s="78">
        <v>11</v>
      </c>
      <c r="AD171" s="84" t="s">
        <v>1181</v>
      </c>
      <c r="AE171" s="78" t="s">
        <v>945</v>
      </c>
      <c r="AF171" s="84" t="s">
        <v>1182</v>
      </c>
      <c r="AG171" s="84" t="s">
        <v>1183</v>
      </c>
      <c r="BH171" s="84"/>
      <c r="BI171" s="84"/>
      <c r="BJ171" s="84"/>
      <c r="BK171" s="84"/>
    </row>
    <row r="172" spans="1:63" x14ac:dyDescent="0.25">
      <c r="A172" s="78" t="s">
        <v>1184</v>
      </c>
      <c r="B172" s="78">
        <v>20</v>
      </c>
      <c r="C172" s="78" t="s">
        <v>702</v>
      </c>
      <c r="D172" s="78" t="s">
        <v>1185</v>
      </c>
      <c r="E172" s="98">
        <v>0</v>
      </c>
      <c r="F172" s="78" t="s">
        <v>1186</v>
      </c>
      <c r="G172" s="78">
        <v>9</v>
      </c>
      <c r="H172" s="78">
        <v>1</v>
      </c>
      <c r="J172" s="106">
        <v>43440</v>
      </c>
      <c r="K172" s="78">
        <v>2</v>
      </c>
      <c r="L172" s="78" t="s">
        <v>1187</v>
      </c>
      <c r="M172" s="78" t="s">
        <v>1274</v>
      </c>
      <c r="N172" s="78" t="s">
        <v>1285</v>
      </c>
      <c r="O172" s="78">
        <v>3</v>
      </c>
      <c r="Q172" s="78" t="s">
        <v>1180</v>
      </c>
      <c r="R172" s="78">
        <v>3</v>
      </c>
      <c r="S172" s="78">
        <v>3</v>
      </c>
      <c r="W172" s="78" t="s">
        <v>943</v>
      </c>
      <c r="X172" s="78" t="s">
        <v>1341</v>
      </c>
      <c r="Y172" s="78" t="s">
        <v>1286</v>
      </c>
      <c r="Z172" s="78">
        <v>3</v>
      </c>
      <c r="AD172" s="84" t="s">
        <v>1189</v>
      </c>
      <c r="AE172" s="78" t="s">
        <v>945</v>
      </c>
      <c r="AF172" s="84" t="s">
        <v>1190</v>
      </c>
      <c r="AG172" s="84" t="s">
        <v>508</v>
      </c>
      <c r="BH172" s="84"/>
      <c r="BI172" s="84"/>
      <c r="BJ172" s="84"/>
      <c r="BK172" s="84"/>
    </row>
    <row r="173" spans="1:63" ht="15.75" customHeight="1" x14ac:dyDescent="0.25">
      <c r="A173" s="78" t="s">
        <v>1191</v>
      </c>
      <c r="B173" s="78">
        <v>30</v>
      </c>
      <c r="C173" s="78" t="s">
        <v>1192</v>
      </c>
      <c r="D173" s="78" t="s">
        <v>1193</v>
      </c>
      <c r="E173" s="98">
        <v>0</v>
      </c>
      <c r="F173" s="78" t="s">
        <v>1194</v>
      </c>
      <c r="G173" s="78">
        <v>10</v>
      </c>
      <c r="H173" s="78">
        <v>1</v>
      </c>
      <c r="J173" s="84" t="s">
        <v>937</v>
      </c>
      <c r="K173" s="78">
        <v>2</v>
      </c>
      <c r="L173" s="78" t="s">
        <v>1195</v>
      </c>
      <c r="M173" s="82" t="s">
        <v>1275</v>
      </c>
      <c r="N173" s="82" t="s">
        <v>1284</v>
      </c>
      <c r="O173" s="78">
        <v>6</v>
      </c>
      <c r="Q173" s="78" t="s">
        <v>1188</v>
      </c>
      <c r="R173" s="78">
        <v>8</v>
      </c>
      <c r="S173" s="78">
        <v>6</v>
      </c>
      <c r="T173" s="78">
        <v>-3</v>
      </c>
      <c r="U173" s="78">
        <v>2</v>
      </c>
      <c r="W173" s="78" t="s">
        <v>1034</v>
      </c>
      <c r="X173" s="78" t="s">
        <v>1333</v>
      </c>
      <c r="Y173" s="78" t="s">
        <v>1287</v>
      </c>
      <c r="Z173" s="78">
        <v>9</v>
      </c>
      <c r="AD173" s="84" t="s">
        <v>1197</v>
      </c>
      <c r="AE173" s="78" t="s">
        <v>945</v>
      </c>
      <c r="AF173" s="84" t="s">
        <v>1198</v>
      </c>
      <c r="AG173" s="84" t="s">
        <v>508</v>
      </c>
      <c r="BH173" s="84"/>
      <c r="BI173" s="84"/>
      <c r="BJ173" s="84"/>
      <c r="BK173" s="84"/>
    </row>
    <row r="174" spans="1:63" x14ac:dyDescent="0.25">
      <c r="F174" s="78" t="s">
        <v>1199</v>
      </c>
      <c r="G174" s="78">
        <v>8</v>
      </c>
      <c r="H174" s="78">
        <v>2</v>
      </c>
      <c r="J174" s="84" t="s">
        <v>1200</v>
      </c>
      <c r="K174" s="78">
        <v>2</v>
      </c>
      <c r="L174" s="78" t="s">
        <v>1201</v>
      </c>
      <c r="M174" s="82" t="s">
        <v>1270</v>
      </c>
      <c r="N174" s="82" t="s">
        <v>1283</v>
      </c>
      <c r="O174" s="78">
        <v>6</v>
      </c>
      <c r="Q174" s="78" t="s">
        <v>1196</v>
      </c>
      <c r="R174" s="78">
        <v>0</v>
      </c>
      <c r="S174" s="78">
        <v>1</v>
      </c>
      <c r="X174" s="78" t="s">
        <v>508</v>
      </c>
      <c r="Y174" s="78" t="s">
        <v>1286</v>
      </c>
      <c r="Z174" s="78">
        <v>0</v>
      </c>
      <c r="AD174" s="84" t="s">
        <v>1203</v>
      </c>
      <c r="AE174" s="78" t="s">
        <v>945</v>
      </c>
      <c r="AF174" s="84" t="s">
        <v>1204</v>
      </c>
      <c r="AG174" s="84" t="s">
        <v>947</v>
      </c>
    </row>
    <row r="175" spans="1:63" x14ac:dyDescent="0.25">
      <c r="F175" s="78" t="s">
        <v>1205</v>
      </c>
      <c r="G175" s="78">
        <v>10</v>
      </c>
      <c r="H175" s="78">
        <v>2</v>
      </c>
      <c r="J175" s="84" t="s">
        <v>1005</v>
      </c>
      <c r="K175" s="78">
        <v>3</v>
      </c>
      <c r="L175" s="78" t="s">
        <v>1206</v>
      </c>
      <c r="M175" s="82" t="s">
        <v>1273</v>
      </c>
      <c r="N175" s="82" t="s">
        <v>1285</v>
      </c>
      <c r="O175" s="78">
        <v>5</v>
      </c>
      <c r="Q175" s="78" t="s">
        <v>1202</v>
      </c>
      <c r="R175" s="78">
        <v>5</v>
      </c>
      <c r="S175" s="78">
        <v>4</v>
      </c>
      <c r="T175" s="78">
        <v>-2</v>
      </c>
      <c r="W175" s="78" t="s">
        <v>1008</v>
      </c>
      <c r="X175" s="78" t="s">
        <v>1329</v>
      </c>
      <c r="Y175" s="78" t="s">
        <v>1283</v>
      </c>
      <c r="Z175" s="78">
        <v>6</v>
      </c>
      <c r="AD175" s="84" t="s">
        <v>1209</v>
      </c>
      <c r="AE175" s="78" t="s">
        <v>945</v>
      </c>
      <c r="AF175" s="84" t="s">
        <v>1210</v>
      </c>
      <c r="AG175" s="84" t="s">
        <v>508</v>
      </c>
    </row>
    <row r="176" spans="1:63" x14ac:dyDescent="0.25">
      <c r="F176" s="78" t="s">
        <v>1211</v>
      </c>
      <c r="G176" s="78">
        <v>10</v>
      </c>
      <c r="H176" s="78">
        <v>1</v>
      </c>
      <c r="J176" s="84" t="s">
        <v>1005</v>
      </c>
      <c r="K176" s="78">
        <v>0</v>
      </c>
      <c r="L176" s="78" t="s">
        <v>1212</v>
      </c>
      <c r="M176" s="82" t="s">
        <v>1275</v>
      </c>
      <c r="N176" s="82" t="s">
        <v>1285</v>
      </c>
      <c r="O176" s="78">
        <v>6</v>
      </c>
      <c r="Q176" s="78" t="s">
        <v>1207</v>
      </c>
      <c r="R176" s="78">
        <v>4</v>
      </c>
      <c r="S176" s="78">
        <v>1</v>
      </c>
      <c r="T176" s="78">
        <v>-1</v>
      </c>
      <c r="U176" s="78">
        <v>2</v>
      </c>
      <c r="W176" s="78" t="s">
        <v>1208</v>
      </c>
      <c r="X176" s="78" t="s">
        <v>1336</v>
      </c>
      <c r="Y176" s="78" t="s">
        <v>1283</v>
      </c>
      <c r="Z176" s="78">
        <v>5</v>
      </c>
      <c r="AD176" s="84" t="s">
        <v>1215</v>
      </c>
      <c r="AE176" s="78" t="s">
        <v>945</v>
      </c>
      <c r="AF176" s="84" t="s">
        <v>1216</v>
      </c>
      <c r="AG176" s="84" t="s">
        <v>508</v>
      </c>
    </row>
    <row r="177" spans="6:33" x14ac:dyDescent="0.25">
      <c r="F177" s="78" t="s">
        <v>1217</v>
      </c>
      <c r="G177" s="78">
        <v>14</v>
      </c>
      <c r="H177" s="78">
        <v>2</v>
      </c>
      <c r="I177" s="78">
        <v>-1</v>
      </c>
      <c r="J177" s="84" t="s">
        <v>960</v>
      </c>
      <c r="K177" s="78">
        <v>6</v>
      </c>
      <c r="L177" s="78" t="s">
        <v>1218</v>
      </c>
      <c r="M177" s="82" t="s">
        <v>1275</v>
      </c>
      <c r="N177" s="82" t="s">
        <v>1285</v>
      </c>
      <c r="O177" s="78">
        <v>6</v>
      </c>
      <c r="Q177" s="78" t="s">
        <v>1213</v>
      </c>
      <c r="R177" s="78">
        <v>1</v>
      </c>
      <c r="S177" s="78">
        <v>1</v>
      </c>
      <c r="U177" s="78">
        <v>4</v>
      </c>
      <c r="W177" s="78" t="s">
        <v>1214</v>
      </c>
      <c r="X177" s="78" t="s">
        <v>1320</v>
      </c>
      <c r="Y177" s="78" t="s">
        <v>1286</v>
      </c>
      <c r="Z177" s="78">
        <v>2</v>
      </c>
      <c r="AD177" s="84" t="s">
        <v>1221</v>
      </c>
      <c r="AE177" s="78" t="s">
        <v>945</v>
      </c>
      <c r="AF177" s="84" t="s">
        <v>1222</v>
      </c>
      <c r="AG177" s="84" t="s">
        <v>508</v>
      </c>
    </row>
    <row r="178" spans="6:33" x14ac:dyDescent="0.25">
      <c r="F178" s="78" t="s">
        <v>1223</v>
      </c>
      <c r="G178" s="78">
        <v>16</v>
      </c>
      <c r="H178" s="78">
        <v>1</v>
      </c>
      <c r="I178" s="78">
        <v>-1</v>
      </c>
      <c r="J178" s="84" t="s">
        <v>1075</v>
      </c>
      <c r="K178" s="78">
        <v>3</v>
      </c>
      <c r="L178" s="78" t="s">
        <v>1218</v>
      </c>
      <c r="M178" s="82" t="s">
        <v>1270</v>
      </c>
      <c r="N178" s="82" t="s">
        <v>1286</v>
      </c>
      <c r="O178" s="78">
        <v>5</v>
      </c>
      <c r="Q178" s="78" t="s">
        <v>1219</v>
      </c>
      <c r="R178" s="78">
        <v>6</v>
      </c>
      <c r="S178" s="78">
        <v>5</v>
      </c>
      <c r="W178" s="78" t="s">
        <v>1220</v>
      </c>
      <c r="X178" s="78" t="s">
        <v>1334</v>
      </c>
      <c r="Y178" s="78" t="s">
        <v>1283</v>
      </c>
      <c r="Z178" s="78">
        <v>9</v>
      </c>
      <c r="AD178" s="84" t="s">
        <v>1224</v>
      </c>
      <c r="AE178" s="78" t="s">
        <v>945</v>
      </c>
      <c r="AF178" s="84" t="s">
        <v>1225</v>
      </c>
      <c r="AG178" s="84" t="s">
        <v>968</v>
      </c>
    </row>
    <row r="179" spans="6:33" x14ac:dyDescent="0.25">
      <c r="F179" s="78" t="s">
        <v>1226</v>
      </c>
      <c r="G179" s="78">
        <v>7</v>
      </c>
      <c r="H179" s="78">
        <v>1</v>
      </c>
      <c r="J179" s="84" t="s">
        <v>1024</v>
      </c>
      <c r="K179" s="78">
        <v>1</v>
      </c>
      <c r="L179" s="78" t="s">
        <v>1227</v>
      </c>
      <c r="M179" s="82" t="s">
        <v>1276</v>
      </c>
      <c r="N179" s="82" t="s">
        <v>1285</v>
      </c>
      <c r="O179" s="78">
        <v>5</v>
      </c>
      <c r="AD179" s="84" t="s">
        <v>1228</v>
      </c>
      <c r="AE179" s="78" t="s">
        <v>117</v>
      </c>
      <c r="AF179" s="84" t="s">
        <v>1229</v>
      </c>
      <c r="AG179" s="84" t="s">
        <v>660</v>
      </c>
    </row>
    <row r="180" spans="6:33" x14ac:dyDescent="0.25">
      <c r="F180" s="78" t="s">
        <v>1230</v>
      </c>
      <c r="G180" s="78">
        <v>10</v>
      </c>
      <c r="H180" s="78">
        <v>1</v>
      </c>
      <c r="J180" s="84" t="s">
        <v>1231</v>
      </c>
      <c r="K180" s="78">
        <v>1</v>
      </c>
      <c r="L180" s="78" t="s">
        <v>1232</v>
      </c>
      <c r="M180" s="82" t="s">
        <v>1276</v>
      </c>
      <c r="N180" s="82" t="s">
        <v>1285</v>
      </c>
      <c r="O180" s="78">
        <v>5</v>
      </c>
      <c r="AD180" s="78" t="s">
        <v>1233</v>
      </c>
      <c r="AE180" s="78" t="s">
        <v>117</v>
      </c>
      <c r="AF180" s="84" t="s">
        <v>1234</v>
      </c>
      <c r="AG180" s="84" t="s">
        <v>660</v>
      </c>
    </row>
    <row r="181" spans="6:33" x14ac:dyDescent="0.25">
      <c r="F181" s="78" t="s">
        <v>1235</v>
      </c>
      <c r="G181" s="78">
        <v>12</v>
      </c>
      <c r="H181" s="78">
        <v>2</v>
      </c>
      <c r="I181" s="78">
        <v>-1</v>
      </c>
      <c r="J181" s="84" t="s">
        <v>1231</v>
      </c>
      <c r="K181" s="78">
        <v>2</v>
      </c>
      <c r="L181" s="78" t="s">
        <v>1236</v>
      </c>
      <c r="M181" s="82" t="s">
        <v>1276</v>
      </c>
      <c r="N181" s="82" t="s">
        <v>1284</v>
      </c>
      <c r="O181" s="78">
        <v>5</v>
      </c>
      <c r="AD181" s="84" t="s">
        <v>1237</v>
      </c>
      <c r="AE181" s="78" t="s">
        <v>117</v>
      </c>
      <c r="AF181" s="84" t="s">
        <v>1238</v>
      </c>
      <c r="AG181" s="84" t="s">
        <v>660</v>
      </c>
    </row>
    <row r="182" spans="6:33" x14ac:dyDescent="0.25">
      <c r="F182" s="78" t="s">
        <v>1239</v>
      </c>
      <c r="G182" s="78">
        <v>14</v>
      </c>
      <c r="H182" s="78">
        <v>1</v>
      </c>
      <c r="I182" s="78">
        <v>-1</v>
      </c>
      <c r="J182" s="84" t="s">
        <v>937</v>
      </c>
      <c r="K182" s="78">
        <v>1</v>
      </c>
      <c r="L182" s="78" t="s">
        <v>1240</v>
      </c>
      <c r="M182" s="82" t="s">
        <v>1277</v>
      </c>
      <c r="N182" s="82" t="s">
        <v>1284</v>
      </c>
      <c r="O182" s="78">
        <v>5</v>
      </c>
      <c r="AD182" s="84" t="s">
        <v>1241</v>
      </c>
      <c r="AE182" s="78" t="s">
        <v>119</v>
      </c>
      <c r="AF182" s="84" t="s">
        <v>1242</v>
      </c>
      <c r="AG182" s="84" t="s">
        <v>670</v>
      </c>
    </row>
    <row r="183" spans="6:33" x14ac:dyDescent="0.25">
      <c r="F183" s="78" t="s">
        <v>1243</v>
      </c>
      <c r="G183" s="78">
        <v>7</v>
      </c>
      <c r="H183" s="78">
        <v>1</v>
      </c>
      <c r="J183" s="84" t="s">
        <v>937</v>
      </c>
      <c r="K183" s="78">
        <v>1</v>
      </c>
      <c r="L183" s="78" t="s">
        <v>1244</v>
      </c>
      <c r="M183" s="82" t="s">
        <v>1278</v>
      </c>
      <c r="N183" s="82" t="s">
        <v>1284</v>
      </c>
      <c r="O183" s="78">
        <v>6</v>
      </c>
      <c r="AD183" s="84" t="s">
        <v>1245</v>
      </c>
      <c r="AE183" s="78" t="s">
        <v>119</v>
      </c>
      <c r="AF183" s="84" t="s">
        <v>1246</v>
      </c>
      <c r="AG183" s="84" t="s">
        <v>670</v>
      </c>
    </row>
    <row r="184" spans="6:33" x14ac:dyDescent="0.25">
      <c r="F184" s="78" t="s">
        <v>1247</v>
      </c>
      <c r="G184" s="78">
        <v>10</v>
      </c>
      <c r="H184" s="78">
        <v>1</v>
      </c>
      <c r="J184" s="84" t="s">
        <v>974</v>
      </c>
      <c r="K184" s="78">
        <v>2</v>
      </c>
      <c r="L184" s="78" t="s">
        <v>1248</v>
      </c>
      <c r="M184" s="82" t="s">
        <v>1278</v>
      </c>
      <c r="N184" s="82" t="s">
        <v>1284</v>
      </c>
      <c r="O184" s="78">
        <v>5</v>
      </c>
      <c r="AD184" s="84" t="s">
        <v>1249</v>
      </c>
      <c r="AE184" s="78" t="s">
        <v>119</v>
      </c>
      <c r="AF184" s="84" t="s">
        <v>1250</v>
      </c>
      <c r="AG184" s="84" t="s">
        <v>670</v>
      </c>
    </row>
    <row r="185" spans="6:33" x14ac:dyDescent="0.25">
      <c r="F185" s="78" t="s">
        <v>1251</v>
      </c>
      <c r="G185" s="78">
        <v>14</v>
      </c>
      <c r="H185" s="78">
        <v>1</v>
      </c>
      <c r="I185" s="78">
        <v>-1</v>
      </c>
      <c r="J185" s="84" t="s">
        <v>960</v>
      </c>
      <c r="K185" s="78">
        <v>2</v>
      </c>
      <c r="L185" s="78" t="s">
        <v>1252</v>
      </c>
      <c r="M185" s="82" t="s">
        <v>1277</v>
      </c>
      <c r="N185" s="82" t="s">
        <v>1284</v>
      </c>
      <c r="O185" s="78">
        <v>6</v>
      </c>
      <c r="AE185" s="84"/>
      <c r="AF185" s="84"/>
      <c r="AG185" s="84"/>
    </row>
    <row r="186" spans="6:33" x14ac:dyDescent="0.25">
      <c r="F186" s="78" t="s">
        <v>1253</v>
      </c>
      <c r="G186" s="78">
        <v>7</v>
      </c>
      <c r="H186" s="78">
        <v>1</v>
      </c>
      <c r="J186" s="84" t="s">
        <v>996</v>
      </c>
      <c r="K186" s="78">
        <v>3</v>
      </c>
      <c r="L186" s="78" t="s">
        <v>1254</v>
      </c>
      <c r="M186" s="82" t="s">
        <v>1278</v>
      </c>
      <c r="N186" s="82" t="s">
        <v>1283</v>
      </c>
      <c r="O186" s="78">
        <v>6</v>
      </c>
      <c r="AE186" s="84"/>
      <c r="AF186" s="84"/>
      <c r="AG186" s="84"/>
    </row>
    <row r="187" spans="6:33" x14ac:dyDescent="0.25">
      <c r="F187" s="78" t="s">
        <v>1255</v>
      </c>
      <c r="G187" s="78">
        <v>14</v>
      </c>
      <c r="H187" s="78">
        <v>2</v>
      </c>
      <c r="J187" s="84" t="s">
        <v>960</v>
      </c>
      <c r="K187" s="78">
        <v>2</v>
      </c>
      <c r="L187" s="78" t="s">
        <v>1256</v>
      </c>
      <c r="M187" s="82" t="s">
        <v>565</v>
      </c>
      <c r="N187" s="82" t="s">
        <v>1287</v>
      </c>
      <c r="O187" s="78">
        <v>11</v>
      </c>
      <c r="AE187" s="84"/>
      <c r="AF187" s="84"/>
      <c r="AG187" s="84"/>
    </row>
    <row r="188" spans="6:33" x14ac:dyDescent="0.25">
      <c r="F188" s="78" t="s">
        <v>1257</v>
      </c>
      <c r="G188" s="78" t="s">
        <v>1258</v>
      </c>
      <c r="H188" s="78" t="s">
        <v>1258</v>
      </c>
      <c r="I188" s="78" t="s">
        <v>1258</v>
      </c>
      <c r="J188" s="84" t="s">
        <v>1200</v>
      </c>
      <c r="L188" s="78" t="s">
        <v>1259</v>
      </c>
      <c r="M188" s="82" t="s">
        <v>1279</v>
      </c>
      <c r="N188" s="82" t="s">
        <v>1285</v>
      </c>
      <c r="O188" s="78">
        <v>6</v>
      </c>
      <c r="AE188" s="84"/>
      <c r="AF188" s="84"/>
      <c r="AG188" s="84"/>
    </row>
    <row r="189" spans="6:33" x14ac:dyDescent="0.25">
      <c r="F189" s="78" t="s">
        <v>1260</v>
      </c>
      <c r="G189" s="78" t="s">
        <v>1258</v>
      </c>
      <c r="H189" s="78" t="s">
        <v>1258</v>
      </c>
      <c r="I189" s="78" t="s">
        <v>1258</v>
      </c>
      <c r="J189" s="84" t="s">
        <v>1075</v>
      </c>
      <c r="L189" s="78" t="s">
        <v>1261</v>
      </c>
      <c r="M189" s="82" t="s">
        <v>1280</v>
      </c>
      <c r="N189" s="82" t="s">
        <v>1286</v>
      </c>
      <c r="O189" s="78">
        <v>4</v>
      </c>
      <c r="AE189" s="84"/>
      <c r="AF189" s="84"/>
      <c r="AG189" s="84"/>
    </row>
    <row r="190" spans="6:33" x14ac:dyDescent="0.25">
      <c r="F190" s="78" t="s">
        <v>1262</v>
      </c>
      <c r="G190" s="78" t="s">
        <v>1258</v>
      </c>
      <c r="H190" s="78" t="s">
        <v>1258</v>
      </c>
      <c r="I190" s="78" t="s">
        <v>1258</v>
      </c>
      <c r="J190" s="84" t="s">
        <v>1005</v>
      </c>
      <c r="L190" s="78" t="s">
        <v>1218</v>
      </c>
      <c r="M190" s="82" t="s">
        <v>1281</v>
      </c>
      <c r="N190" s="82" t="s">
        <v>1283</v>
      </c>
      <c r="O190" s="78">
        <v>11</v>
      </c>
      <c r="AE190" s="84"/>
      <c r="AF190" s="84"/>
      <c r="AG190" s="84"/>
    </row>
    <row r="191" spans="6:33" x14ac:dyDescent="0.25">
      <c r="F191" s="78" t="s">
        <v>1289</v>
      </c>
      <c r="G191" s="78">
        <v>7</v>
      </c>
      <c r="H191" s="78">
        <v>1</v>
      </c>
      <c r="J191" s="84" t="s">
        <v>960</v>
      </c>
      <c r="K191" s="78">
        <v>4</v>
      </c>
      <c r="L191" s="78" t="s">
        <v>1259</v>
      </c>
      <c r="M191" s="82" t="s">
        <v>1269</v>
      </c>
      <c r="N191" s="82" t="s">
        <v>1283</v>
      </c>
      <c r="O191" s="78">
        <v>5</v>
      </c>
      <c r="AE191" s="84"/>
      <c r="AF191" s="84"/>
      <c r="AG191" s="84"/>
    </row>
    <row r="192" spans="6:33" x14ac:dyDescent="0.25">
      <c r="F192" s="78" t="s">
        <v>1290</v>
      </c>
      <c r="G192" s="78">
        <v>10</v>
      </c>
      <c r="H192" s="78">
        <v>1</v>
      </c>
      <c r="J192" s="84" t="s">
        <v>937</v>
      </c>
      <c r="K192" s="78">
        <v>3</v>
      </c>
      <c r="L192" s="78" t="s">
        <v>1291</v>
      </c>
      <c r="M192" s="82" t="s">
        <v>1292</v>
      </c>
      <c r="N192" s="82" t="s">
        <v>1284</v>
      </c>
      <c r="O192" s="78">
        <v>6</v>
      </c>
      <c r="AE192" s="84"/>
      <c r="AF192" s="84"/>
      <c r="AG192" s="84"/>
    </row>
    <row r="193" spans="6:33" x14ac:dyDescent="0.25">
      <c r="F193" s="78" t="s">
        <v>1293</v>
      </c>
      <c r="G193" s="78">
        <v>10</v>
      </c>
      <c r="H193" s="78">
        <v>1</v>
      </c>
      <c r="J193" s="84" t="s">
        <v>1294</v>
      </c>
      <c r="K193" s="78">
        <v>2</v>
      </c>
      <c r="L193" s="78" t="s">
        <v>1295</v>
      </c>
      <c r="M193" s="82" t="s">
        <v>1292</v>
      </c>
      <c r="N193" s="82" t="s">
        <v>1284</v>
      </c>
      <c r="O193" s="78">
        <v>6</v>
      </c>
      <c r="AE193" s="84"/>
      <c r="AF193" s="84"/>
      <c r="AG193" s="84"/>
    </row>
    <row r="194" spans="6:33" x14ac:dyDescent="0.25">
      <c r="F194" s="78" t="s">
        <v>1296</v>
      </c>
      <c r="G194" s="78">
        <v>10</v>
      </c>
      <c r="H194" s="78">
        <v>1</v>
      </c>
      <c r="J194" s="84" t="s">
        <v>1005</v>
      </c>
      <c r="L194" s="78" t="s">
        <v>1212</v>
      </c>
      <c r="M194" s="82" t="s">
        <v>1269</v>
      </c>
      <c r="N194" s="82" t="s">
        <v>1283</v>
      </c>
      <c r="O194" s="78">
        <v>7</v>
      </c>
      <c r="AE194" s="84"/>
      <c r="AF194" s="84"/>
      <c r="AG194" s="84"/>
    </row>
    <row r="195" spans="6:33" x14ac:dyDescent="0.25">
      <c r="F195" s="78" t="s">
        <v>1297</v>
      </c>
      <c r="G195" s="78">
        <v>16</v>
      </c>
      <c r="H195" s="78">
        <v>2</v>
      </c>
      <c r="I195" s="78">
        <v>-4</v>
      </c>
      <c r="J195" s="84" t="s">
        <v>937</v>
      </c>
      <c r="K195" s="78">
        <v>1</v>
      </c>
      <c r="L195" s="78" t="s">
        <v>1298</v>
      </c>
      <c r="M195" s="82" t="s">
        <v>1299</v>
      </c>
      <c r="N195" s="82" t="s">
        <v>1283</v>
      </c>
      <c r="O195" s="78">
        <v>6</v>
      </c>
      <c r="AE195" s="84"/>
      <c r="AF195" s="84"/>
      <c r="AG195" s="84"/>
    </row>
    <row r="196" spans="6:33" x14ac:dyDescent="0.25">
      <c r="F196" s="78" t="s">
        <v>1300</v>
      </c>
      <c r="G196" s="78">
        <v>10</v>
      </c>
      <c r="H196" s="78">
        <v>1</v>
      </c>
      <c r="J196" s="84" t="s">
        <v>937</v>
      </c>
      <c r="K196" s="78">
        <v>1</v>
      </c>
      <c r="L196" s="78" t="s">
        <v>1301</v>
      </c>
      <c r="M196" s="78" t="s">
        <v>1302</v>
      </c>
      <c r="N196" s="82" t="s">
        <v>1286</v>
      </c>
      <c r="O196" s="78">
        <v>3</v>
      </c>
      <c r="AE196" s="84"/>
      <c r="AF196" s="84"/>
      <c r="AG196" s="84"/>
    </row>
    <row r="197" spans="6:33" x14ac:dyDescent="0.25">
      <c r="F197" s="78" t="s">
        <v>1303</v>
      </c>
      <c r="G197" s="78">
        <v>10</v>
      </c>
      <c r="H197" s="78">
        <v>1</v>
      </c>
      <c r="J197" s="84" t="s">
        <v>996</v>
      </c>
      <c r="K197" s="78">
        <v>2</v>
      </c>
      <c r="L197" s="78" t="s">
        <v>1304</v>
      </c>
      <c r="M197" s="78" t="s">
        <v>1302</v>
      </c>
      <c r="N197" s="82" t="s">
        <v>1285</v>
      </c>
      <c r="O197" s="78">
        <v>4</v>
      </c>
      <c r="AE197" s="84"/>
      <c r="AF197" s="84"/>
      <c r="AG197" s="84"/>
    </row>
    <row r="198" spans="6:33" x14ac:dyDescent="0.25">
      <c r="F198" s="78" t="s">
        <v>1305</v>
      </c>
      <c r="G198" s="78">
        <v>10</v>
      </c>
      <c r="H198" s="78">
        <v>1</v>
      </c>
      <c r="J198" s="84" t="s">
        <v>1231</v>
      </c>
      <c r="K198" s="78">
        <v>1</v>
      </c>
      <c r="L198" s="78" t="s">
        <v>1306</v>
      </c>
      <c r="M198" s="78" t="s">
        <v>1307</v>
      </c>
      <c r="N198" s="82" t="s">
        <v>1285</v>
      </c>
      <c r="O198" s="78">
        <v>5</v>
      </c>
      <c r="AE198" s="84"/>
      <c r="AF198" s="84"/>
      <c r="AG198" s="84"/>
    </row>
    <row r="199" spans="6:33" x14ac:dyDescent="0.25">
      <c r="F199" s="78" t="s">
        <v>1308</v>
      </c>
      <c r="G199" s="78">
        <v>12</v>
      </c>
      <c r="H199" s="78">
        <v>2</v>
      </c>
      <c r="J199" s="84" t="s">
        <v>1005</v>
      </c>
      <c r="K199" s="78">
        <v>3</v>
      </c>
      <c r="L199" s="78" t="s">
        <v>1304</v>
      </c>
      <c r="M199" s="78" t="s">
        <v>1302</v>
      </c>
      <c r="N199" s="82" t="s">
        <v>1285</v>
      </c>
      <c r="O199" s="78">
        <v>5</v>
      </c>
      <c r="AE199" s="84"/>
      <c r="AF199" s="84"/>
      <c r="AG199" s="84"/>
    </row>
    <row r="200" spans="6:33" x14ac:dyDescent="0.25">
      <c r="F200" s="78" t="s">
        <v>1309</v>
      </c>
      <c r="G200" s="78">
        <v>12</v>
      </c>
      <c r="H200" s="78">
        <v>2</v>
      </c>
      <c r="I200" s="78">
        <v>-2</v>
      </c>
      <c r="J200" s="84" t="s">
        <v>960</v>
      </c>
      <c r="K200" s="78">
        <v>3</v>
      </c>
      <c r="L200" s="82" t="s">
        <v>1310</v>
      </c>
      <c r="M200" s="78" t="s">
        <v>670</v>
      </c>
      <c r="N200" s="82" t="s">
        <v>1287</v>
      </c>
      <c r="O200" s="78">
        <v>8</v>
      </c>
      <c r="AE200" s="84"/>
      <c r="AF200" s="84"/>
      <c r="AG200" s="84"/>
    </row>
    <row r="201" spans="6:33" x14ac:dyDescent="0.25">
      <c r="F201" s="78" t="s">
        <v>1311</v>
      </c>
      <c r="G201" s="78">
        <v>16</v>
      </c>
      <c r="H201" s="78" t="s">
        <v>1312</v>
      </c>
      <c r="I201" s="78">
        <v>-2</v>
      </c>
      <c r="J201" s="84" t="s">
        <v>960</v>
      </c>
      <c r="K201" s="78">
        <v>3</v>
      </c>
      <c r="L201" s="82" t="s">
        <v>963</v>
      </c>
      <c r="M201" s="78" t="s">
        <v>1313</v>
      </c>
      <c r="N201" s="82" t="s">
        <v>1284</v>
      </c>
      <c r="O201" s="78">
        <v>7</v>
      </c>
      <c r="AE201" s="84"/>
      <c r="AF201" s="84"/>
      <c r="AG201" s="84"/>
    </row>
    <row r="202" spans="6:33" x14ac:dyDescent="0.25">
      <c r="J202" s="84"/>
      <c r="AE202" s="84"/>
      <c r="AF202" s="84"/>
      <c r="AG202" s="84"/>
    </row>
    <row r="203" spans="6:33" x14ac:dyDescent="0.25">
      <c r="J203" s="84"/>
      <c r="AE203" s="84"/>
      <c r="AF203" s="84"/>
      <c r="AG203" s="84"/>
    </row>
    <row r="204" spans="6:33" x14ac:dyDescent="0.25">
      <c r="J204" s="84"/>
      <c r="AE204" s="84"/>
      <c r="AF204" s="84"/>
      <c r="AG204" s="84"/>
    </row>
    <row r="205" spans="6:33" x14ac:dyDescent="0.25">
      <c r="J205" s="84"/>
    </row>
    <row r="206" spans="6:33" x14ac:dyDescent="0.25">
      <c r="J206" s="84"/>
    </row>
    <row r="207" spans="6:33" x14ac:dyDescent="0.25">
      <c r="J207" s="84"/>
    </row>
    <row r="208" spans="6:33" x14ac:dyDescent="0.25">
      <c r="J208" s="84"/>
    </row>
    <row r="209" spans="10:10" x14ac:dyDescent="0.25">
      <c r="J209" s="84"/>
    </row>
    <row r="210" spans="10:10" x14ac:dyDescent="0.25">
      <c r="J210" s="84"/>
    </row>
    <row r="211" spans="10:10" x14ac:dyDescent="0.25">
      <c r="J211" s="84"/>
    </row>
    <row r="212" spans="10:10" x14ac:dyDescent="0.25">
      <c r="J212" s="84"/>
    </row>
    <row r="213" spans="10:10" x14ac:dyDescent="0.25">
      <c r="J213" s="84"/>
    </row>
    <row r="214" spans="10:10" x14ac:dyDescent="0.25">
      <c r="J214" s="84"/>
    </row>
    <row r="215" spans="10:10" x14ac:dyDescent="0.25">
      <c r="J215" s="84"/>
    </row>
    <row r="216" spans="10:10" x14ac:dyDescent="0.25">
      <c r="J216" s="84"/>
    </row>
    <row r="217" spans="10:10" x14ac:dyDescent="0.25">
      <c r="J217" s="84"/>
    </row>
    <row r="218" spans="10:10" x14ac:dyDescent="0.25">
      <c r="J218" s="84"/>
    </row>
    <row r="219" spans="10:10" x14ac:dyDescent="0.25">
      <c r="J219" s="84"/>
    </row>
    <row r="220" spans="10:10" x14ac:dyDescent="0.25">
      <c r="J220" s="84"/>
    </row>
    <row r="221" spans="10:10" x14ac:dyDescent="0.25">
      <c r="J221" s="84"/>
    </row>
    <row r="222" spans="10:10" x14ac:dyDescent="0.25">
      <c r="J222" s="84"/>
    </row>
    <row r="223" spans="10:10" x14ac:dyDescent="0.25">
      <c r="J223" s="84"/>
    </row>
    <row r="224" spans="10:10" x14ac:dyDescent="0.25">
      <c r="J224" s="84"/>
    </row>
    <row r="225" spans="10:10" x14ac:dyDescent="0.25">
      <c r="J225" s="84"/>
    </row>
    <row r="226" spans="10:10" x14ac:dyDescent="0.25">
      <c r="J226" s="84"/>
    </row>
    <row r="227" spans="10:10" x14ac:dyDescent="0.25">
      <c r="J227" s="84"/>
    </row>
    <row r="228" spans="10:10" x14ac:dyDescent="0.25">
      <c r="J228" s="84"/>
    </row>
    <row r="229" spans="10:10" x14ac:dyDescent="0.25">
      <c r="J229" s="84"/>
    </row>
    <row r="230" spans="10:10" x14ac:dyDescent="0.25">
      <c r="J230" s="84"/>
    </row>
    <row r="231" spans="10:10" x14ac:dyDescent="0.25">
      <c r="J231" s="84"/>
    </row>
    <row r="232" spans="10:10" x14ac:dyDescent="0.25">
      <c r="J232" s="84"/>
    </row>
    <row r="233" spans="10:10" x14ac:dyDescent="0.25">
      <c r="J233" s="84"/>
    </row>
    <row r="234" spans="10:10" x14ac:dyDescent="0.25">
      <c r="J234" s="84"/>
    </row>
    <row r="235" spans="10:10" x14ac:dyDescent="0.25">
      <c r="J235" s="84"/>
    </row>
    <row r="236" spans="10:10" x14ac:dyDescent="0.25">
      <c r="J236" s="84"/>
    </row>
    <row r="237" spans="10:10" x14ac:dyDescent="0.25">
      <c r="J237" s="84"/>
    </row>
    <row r="238" spans="10:10" x14ac:dyDescent="0.25">
      <c r="J238" s="84"/>
    </row>
    <row r="239" spans="10:10" x14ac:dyDescent="0.25">
      <c r="J239" s="84"/>
    </row>
    <row r="240" spans="10:10" x14ac:dyDescent="0.25">
      <c r="J240" s="84"/>
    </row>
    <row r="241" spans="10:10" x14ac:dyDescent="0.25">
      <c r="J241" s="84"/>
    </row>
    <row r="242" spans="10:10" x14ac:dyDescent="0.25">
      <c r="J242" s="84"/>
    </row>
    <row r="243" spans="10:10" x14ac:dyDescent="0.25">
      <c r="J243" s="84"/>
    </row>
    <row r="244" spans="10:10" x14ac:dyDescent="0.25">
      <c r="J244" s="84"/>
    </row>
    <row r="245" spans="10:10" x14ac:dyDescent="0.25">
      <c r="J245" s="84"/>
    </row>
    <row r="246" spans="10:10" x14ac:dyDescent="0.25">
      <c r="J246" s="84"/>
    </row>
  </sheetData>
  <mergeCells count="16">
    <mergeCell ref="AV141:BD141"/>
    <mergeCell ref="AG28:AG40"/>
    <mergeCell ref="E18:E19"/>
    <mergeCell ref="F18:F19"/>
    <mergeCell ref="N19:O19"/>
    <mergeCell ref="A1:Y1"/>
    <mergeCell ref="V11:W11"/>
    <mergeCell ref="X11:Y11"/>
    <mergeCell ref="AC65:AH65"/>
    <mergeCell ref="AF11:AG11"/>
    <mergeCell ref="G16:H16"/>
    <mergeCell ref="G17:G19"/>
    <mergeCell ref="N17:O18"/>
    <mergeCell ref="Z11:AA11"/>
    <mergeCell ref="AB11:AC11"/>
    <mergeCell ref="AD11:AE11"/>
  </mergeCells>
  <dataValidations disablePrompts="1" count="1">
    <dataValidation type="list" allowBlank="1" showInputMessage="1" showErrorMessage="1" sqref="T63" xr:uid="{71453D45-F4E2-4C94-8633-749FCA93045E}">
      <formula1>Names_Powers(1,6)</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FA64-13DC-43CE-B12D-F0DF25E850A3}">
  <sheetPr codeName="Sheet7"/>
  <dimension ref="A1:AD826"/>
  <sheetViews>
    <sheetView zoomScale="85" zoomScaleNormal="85" workbookViewId="0">
      <selection activeCell="I24" sqref="I24:J24"/>
    </sheetView>
  </sheetViews>
  <sheetFormatPr defaultRowHeight="15" x14ac:dyDescent="0.25"/>
  <cols>
    <col min="7" max="7" width="13.140625" customWidth="1"/>
    <col min="19" max="19" width="10.28515625" bestFit="1" customWidth="1"/>
    <col min="21" max="21" width="10.7109375" customWidth="1"/>
    <col min="27" max="27" width="21.85546875" bestFit="1" customWidth="1"/>
  </cols>
  <sheetData>
    <row r="1" spans="1:30" x14ac:dyDescent="0.25">
      <c r="A1" s="78"/>
      <c r="B1" s="78" t="s">
        <v>1345</v>
      </c>
      <c r="C1" s="107">
        <f ca="1">RANDBETWEEN(1,3)</f>
        <v>1</v>
      </c>
      <c r="D1" s="107">
        <f ca="1">RANDBETWEEN(1,6)</f>
        <v>3</v>
      </c>
      <c r="E1" s="107">
        <f ca="1">RANDBETWEEN(1,6)</f>
        <v>3</v>
      </c>
      <c r="F1" t="s">
        <v>1467</v>
      </c>
      <c r="G1" s="115"/>
      <c r="H1" s="283" t="s">
        <v>1464</v>
      </c>
      <c r="I1" s="283"/>
      <c r="J1" s="283"/>
      <c r="K1" s="283"/>
      <c r="L1" s="283"/>
      <c r="M1" s="283"/>
      <c r="N1" s="283"/>
      <c r="O1" s="283"/>
      <c r="P1" s="283"/>
      <c r="Q1" s="283"/>
      <c r="R1" s="283"/>
      <c r="S1" s="283"/>
      <c r="T1" s="283"/>
      <c r="U1" s="107" t="s">
        <v>1463</v>
      </c>
      <c r="V1">
        <f ca="1">MAX((V4:V826))+1</f>
        <v>4</v>
      </c>
      <c r="Z1" s="284" t="s">
        <v>1469</v>
      </c>
      <c r="AA1" s="284"/>
    </row>
    <row r="2" spans="1:30" x14ac:dyDescent="0.25">
      <c r="A2" s="78"/>
      <c r="B2" s="108" t="s">
        <v>1456</v>
      </c>
      <c r="C2" s="108" t="s">
        <v>1347</v>
      </c>
      <c r="D2" s="108" t="s">
        <v>1346</v>
      </c>
      <c r="E2" s="282"/>
      <c r="R2" t="s">
        <v>1470</v>
      </c>
      <c r="S2" s="124">
        <f>'Random Loot Generator'!J8</f>
        <v>0</v>
      </c>
      <c r="U2" s="107">
        <f ca="1">COUNTA(U3:U825)-COUNTBLANK(U4:U826)</f>
        <v>5</v>
      </c>
      <c r="V2">
        <f ca="1">SUM(V4:V826)</f>
        <v>9</v>
      </c>
      <c r="W2" s="107">
        <f ca="1">SUM(W4:W826)</f>
        <v>0.77777777777777779</v>
      </c>
      <c r="X2" s="107">
        <f ca="1">SUM(X4:X826)</f>
        <v>0.99999999999999989</v>
      </c>
      <c r="Z2" s="284" t="str">
        <f ca="1">INDEX(R$4:R$826,COUNTIF($Y$4:$Y$826,"&lt;="&amp;RAND())+1)</f>
        <v>Sword</v>
      </c>
      <c r="AA2" s="284"/>
      <c r="AC2" t="str">
        <f ca="1">INDEX(R$4:R$826,COUNTIF($Y$4:$Y$826,"&lt;="&amp;RAND()+'Random Loot Generator'!J8:K8/100)+1)</f>
        <v>Astartes Combat Knife</v>
      </c>
      <c r="AD2">
        <f ca="1">COUNTIF(Y$4:Y$826,"&lt;="&amp;RAND()+'Random Loot Generator'!J8:K8/100)</f>
        <v>0</v>
      </c>
    </row>
    <row r="3" spans="1:30" x14ac:dyDescent="0.25">
      <c r="A3" s="78">
        <v>11</v>
      </c>
      <c r="B3" s="78" t="s">
        <v>1348</v>
      </c>
      <c r="C3" s="78" t="s">
        <v>1384</v>
      </c>
      <c r="D3" s="78" t="s">
        <v>1420</v>
      </c>
      <c r="E3" s="282"/>
      <c r="H3" t="s">
        <v>1282</v>
      </c>
      <c r="J3" t="s">
        <v>1458</v>
      </c>
      <c r="O3" t="s">
        <v>1459</v>
      </c>
      <c r="P3" t="s">
        <v>1460</v>
      </c>
      <c r="U3" t="s">
        <v>1461</v>
      </c>
      <c r="V3" t="s">
        <v>1462</v>
      </c>
    </row>
    <row r="4" spans="1:30" x14ac:dyDescent="0.25">
      <c r="A4" s="78">
        <v>12</v>
      </c>
      <c r="B4" s="107" t="s">
        <v>1349</v>
      </c>
      <c r="C4" s="78" t="s">
        <v>1385</v>
      </c>
      <c r="D4" s="78" t="s">
        <v>1421</v>
      </c>
      <c r="E4" s="282"/>
      <c r="H4" t="str">
        <f>'Random Loot Generator'!C7</f>
        <v>Common</v>
      </c>
      <c r="J4" t="str">
        <f>'Random Loot Generator'!C8</f>
        <v>Melee Weapon</v>
      </c>
      <c r="K4" t="str">
        <f>"Names_"&amp;J5</f>
        <v>Names_MeleeWeapon</v>
      </c>
      <c r="N4" t="s">
        <v>1286</v>
      </c>
      <c r="O4">
        <f>IF(N4=$H$4,1,0)</f>
        <v>1</v>
      </c>
      <c r="P4">
        <f>IF(O4=0,P5,O4)</f>
        <v>1</v>
      </c>
      <c r="Q4">
        <v>1</v>
      </c>
      <c r="R4" t="str">
        <f t="shared" ref="R4:R67" ca="1" si="0">INDEX(INDIRECT($K$5),Q4,1)</f>
        <v>Astartes Combat Knife</v>
      </c>
      <c r="S4" s="107" t="str">
        <f t="shared" ref="S4:S67" ca="1" si="1">INDEX(INDIRECT($K$5),Q4,9)</f>
        <v>Uncommon</v>
      </c>
      <c r="T4">
        <f t="shared" ref="T4:T67" ca="1" si="2">VLOOKUP(S4,Table_RndRarity,3,0)</f>
        <v>0</v>
      </c>
      <c r="U4" t="str">
        <f t="shared" ref="U4:U67" ca="1" si="3">IFERROR(IF(T4=1,R4,""),"")</f>
        <v/>
      </c>
      <c r="V4">
        <f t="shared" ref="V4:V67" ca="1" si="4">IFERROR(VLOOKUP(U4,INDIRECT($K$5),10,0),0)</f>
        <v>0</v>
      </c>
      <c r="W4">
        <f ca="1">IF(V4&gt;0,(($V$1-V4)/$V$2)+($S$2*(V4/$V$1)),0)</f>
        <v>0</v>
      </c>
      <c r="X4">
        <f t="shared" ref="X4:X67" ca="1" si="5">W4/$W$2</f>
        <v>0</v>
      </c>
      <c r="Y4">
        <f ca="1">X4</f>
        <v>0</v>
      </c>
    </row>
    <row r="5" spans="1:30" x14ac:dyDescent="0.25">
      <c r="A5" s="78">
        <v>13</v>
      </c>
      <c r="B5" s="107" t="s">
        <v>1350</v>
      </c>
      <c r="C5" s="78" t="s">
        <v>1386</v>
      </c>
      <c r="D5" s="78" t="s">
        <v>1422</v>
      </c>
      <c r="E5" s="282"/>
      <c r="J5" t="str">
        <f>_xlfn.IFS(J4="Melee Weapon", "MeleeWeapon", J4="Ranged Weapon", "RangedWeapon", J4="Grenade", "Grenade",J4="Armour","Armour")</f>
        <v>MeleeWeapon</v>
      </c>
      <c r="K5" t="str">
        <f>"Table_"&amp;J5</f>
        <v>Table_MeleeWeapon</v>
      </c>
      <c r="N5" t="s">
        <v>1285</v>
      </c>
      <c r="O5" s="107">
        <f>IF(N5=$H$4,1,0)</f>
        <v>0</v>
      </c>
      <c r="P5" s="107">
        <f>IF(O5=0,P6,O5)</f>
        <v>0</v>
      </c>
      <c r="Q5">
        <v>2</v>
      </c>
      <c r="R5" s="107" t="str">
        <f t="shared" ca="1" si="0"/>
        <v>Big Choppa</v>
      </c>
      <c r="S5" s="107" t="str">
        <f t="shared" ca="1" si="1"/>
        <v>Rare</v>
      </c>
      <c r="T5" s="107">
        <f t="shared" ca="1" si="2"/>
        <v>0</v>
      </c>
      <c r="U5" s="107" t="str">
        <f t="shared" ca="1" si="3"/>
        <v/>
      </c>
      <c r="V5" s="107">
        <f t="shared" ca="1" si="4"/>
        <v>0</v>
      </c>
      <c r="W5" s="107">
        <f t="shared" ref="W5:W68" ca="1" si="6">IF(V5&gt;0,(($V$1-V5)/$V$2)+($S$2*(V5/$V$1)),0)</f>
        <v>0</v>
      </c>
      <c r="X5" s="107">
        <f t="shared" ca="1" si="5"/>
        <v>0</v>
      </c>
      <c r="Y5">
        <f t="shared" ref="Y5:Y68" ca="1" si="7">X5+Y4</f>
        <v>0</v>
      </c>
      <c r="Z5" s="107"/>
      <c r="AA5" s="148"/>
      <c r="AB5" s="148"/>
      <c r="AC5" s="148"/>
    </row>
    <row r="6" spans="1:30" x14ac:dyDescent="0.25">
      <c r="A6" s="78">
        <v>14</v>
      </c>
      <c r="B6" s="107" t="s">
        <v>1351</v>
      </c>
      <c r="C6" s="78" t="s">
        <v>1387</v>
      </c>
      <c r="D6" s="78" t="s">
        <v>1423</v>
      </c>
      <c r="E6" s="282"/>
      <c r="N6" t="s">
        <v>1284</v>
      </c>
      <c r="O6" s="107">
        <f>IF(N6=$H$4,1,0)</f>
        <v>0</v>
      </c>
      <c r="P6" s="107">
        <f>IF(O6=0,P7,O6)</f>
        <v>0</v>
      </c>
      <c r="Q6">
        <v>3</v>
      </c>
      <c r="R6" s="107" t="str">
        <f t="shared" ca="1" si="0"/>
        <v>Chain Axe</v>
      </c>
      <c r="S6" s="107" t="str">
        <f t="shared" ca="1" si="1"/>
        <v>Rare</v>
      </c>
      <c r="T6" s="107">
        <f t="shared" ca="1" si="2"/>
        <v>0</v>
      </c>
      <c r="U6" s="107" t="str">
        <f t="shared" ca="1" si="3"/>
        <v/>
      </c>
      <c r="V6" s="107">
        <f t="shared" ca="1" si="4"/>
        <v>0</v>
      </c>
      <c r="W6" s="107">
        <f t="shared" ca="1" si="6"/>
        <v>0</v>
      </c>
      <c r="X6" s="107">
        <f t="shared" ca="1" si="5"/>
        <v>0</v>
      </c>
      <c r="Y6" s="107">
        <f t="shared" ca="1" si="7"/>
        <v>0</v>
      </c>
      <c r="Z6" s="107"/>
      <c r="AA6" s="148"/>
      <c r="AB6" s="148"/>
      <c r="AC6" s="148"/>
    </row>
    <row r="7" spans="1:30" x14ac:dyDescent="0.25">
      <c r="A7" s="78">
        <v>15</v>
      </c>
      <c r="B7" s="78" t="s">
        <v>1352</v>
      </c>
      <c r="C7" s="78" t="s">
        <v>1388</v>
      </c>
      <c r="D7" s="78" t="s">
        <v>1424</v>
      </c>
      <c r="E7" s="282"/>
      <c r="K7" t="str">
        <f>VLOOKUP(H4,Table_MeleeWeapon,9)</f>
        <v>Common</v>
      </c>
      <c r="N7" t="s">
        <v>1283</v>
      </c>
      <c r="O7" s="107">
        <f>IF(N7=$H$4,1,0)</f>
        <v>0</v>
      </c>
      <c r="P7" s="107">
        <f>IF(O7=0,P8,O7)</f>
        <v>0</v>
      </c>
      <c r="Q7" s="107">
        <v>4</v>
      </c>
      <c r="R7" s="107" t="str">
        <f t="shared" ca="1" si="0"/>
        <v>Chain Bayonet</v>
      </c>
      <c r="S7" s="107" t="str">
        <f t="shared" ca="1" si="1"/>
        <v>Rare</v>
      </c>
      <c r="T7" s="107">
        <f t="shared" ca="1" si="2"/>
        <v>0</v>
      </c>
      <c r="U7" s="107" t="str">
        <f t="shared" ca="1" si="3"/>
        <v/>
      </c>
      <c r="V7" s="107">
        <f t="shared" ca="1" si="4"/>
        <v>0</v>
      </c>
      <c r="W7" s="107">
        <f t="shared" ca="1" si="6"/>
        <v>0</v>
      </c>
      <c r="X7" s="107">
        <f t="shared" ca="1" si="5"/>
        <v>0</v>
      </c>
      <c r="Y7" s="107">
        <f t="shared" ca="1" si="7"/>
        <v>0</v>
      </c>
      <c r="Z7" s="107"/>
      <c r="AA7" s="125"/>
      <c r="AC7" s="107"/>
    </row>
    <row r="8" spans="1:30" x14ac:dyDescent="0.25">
      <c r="A8" s="78">
        <v>16</v>
      </c>
      <c r="B8" s="107" t="s">
        <v>1353</v>
      </c>
      <c r="C8" s="78" t="s">
        <v>1389</v>
      </c>
      <c r="D8" s="78" t="s">
        <v>1425</v>
      </c>
      <c r="E8" s="282"/>
      <c r="N8" t="s">
        <v>1287</v>
      </c>
      <c r="O8" s="107">
        <f>IF(N8=$H$4,1,0)</f>
        <v>0</v>
      </c>
      <c r="P8" s="107">
        <f>IF(O8=0,P9,O8)</f>
        <v>0</v>
      </c>
      <c r="Q8" s="107">
        <v>5</v>
      </c>
      <c r="R8" s="107" t="str">
        <f t="shared" ca="1" si="0"/>
        <v>Chain Choppa</v>
      </c>
      <c r="S8" s="107" t="str">
        <f t="shared" ca="1" si="1"/>
        <v>Very Rare</v>
      </c>
      <c r="T8" s="107">
        <f t="shared" ca="1" si="2"/>
        <v>0</v>
      </c>
      <c r="U8" s="107" t="str">
        <f t="shared" ca="1" si="3"/>
        <v/>
      </c>
      <c r="V8" s="107">
        <f t="shared" ca="1" si="4"/>
        <v>0</v>
      </c>
      <c r="W8" s="107">
        <f t="shared" ca="1" si="6"/>
        <v>0</v>
      </c>
      <c r="X8" s="107">
        <f t="shared" ca="1" si="5"/>
        <v>0</v>
      </c>
      <c r="Y8" s="107">
        <f t="shared" ca="1" si="7"/>
        <v>0</v>
      </c>
      <c r="Z8" s="107"/>
    </row>
    <row r="9" spans="1:30" x14ac:dyDescent="0.25">
      <c r="A9" s="78">
        <v>21</v>
      </c>
      <c r="B9" s="107" t="s">
        <v>1354</v>
      </c>
      <c r="C9" s="78" t="s">
        <v>1390</v>
      </c>
      <c r="D9" s="78" t="s">
        <v>1426</v>
      </c>
      <c r="E9" s="282"/>
      <c r="O9" t="s">
        <v>1471</v>
      </c>
      <c r="P9">
        <v>0</v>
      </c>
      <c r="Q9" s="107">
        <v>6</v>
      </c>
      <c r="R9" s="107" t="str">
        <f t="shared" ca="1" si="0"/>
        <v>Chain Fist</v>
      </c>
      <c r="S9" s="107" t="str">
        <f t="shared" ca="1" si="1"/>
        <v>Very Rare</v>
      </c>
      <c r="T9" s="107">
        <f t="shared" ca="1" si="2"/>
        <v>0</v>
      </c>
      <c r="U9" s="107" t="str">
        <f t="shared" ca="1" si="3"/>
        <v/>
      </c>
      <c r="V9" s="107">
        <f t="shared" ca="1" si="4"/>
        <v>0</v>
      </c>
      <c r="W9" s="107">
        <f t="shared" ca="1" si="6"/>
        <v>0</v>
      </c>
      <c r="X9" s="107">
        <f t="shared" ca="1" si="5"/>
        <v>0</v>
      </c>
      <c r="Y9" s="107">
        <f t="shared" ca="1" si="7"/>
        <v>0</v>
      </c>
      <c r="Z9" s="107"/>
    </row>
    <row r="10" spans="1:30" x14ac:dyDescent="0.25">
      <c r="A10" s="78">
        <v>22</v>
      </c>
      <c r="B10" s="107" t="s">
        <v>1355</v>
      </c>
      <c r="C10" s="78" t="s">
        <v>1391</v>
      </c>
      <c r="D10" s="78" t="s">
        <v>1427</v>
      </c>
      <c r="E10" s="282"/>
      <c r="Q10" s="107">
        <v>7</v>
      </c>
      <c r="R10" s="107" t="str">
        <f t="shared" ca="1" si="0"/>
        <v>Chainsword</v>
      </c>
      <c r="S10" s="107" t="str">
        <f t="shared" ca="1" si="1"/>
        <v>Rare</v>
      </c>
      <c r="T10" s="107">
        <f t="shared" ca="1" si="2"/>
        <v>0</v>
      </c>
      <c r="U10" s="107" t="str">
        <f t="shared" ca="1" si="3"/>
        <v/>
      </c>
      <c r="V10" s="107">
        <f t="shared" ca="1" si="4"/>
        <v>0</v>
      </c>
      <c r="W10" s="107">
        <f t="shared" ca="1" si="6"/>
        <v>0</v>
      </c>
      <c r="X10" s="107">
        <f t="shared" ca="1" si="5"/>
        <v>0</v>
      </c>
      <c r="Y10" s="107">
        <f t="shared" ca="1" si="7"/>
        <v>0</v>
      </c>
      <c r="Z10" s="107"/>
      <c r="AA10" s="124"/>
    </row>
    <row r="11" spans="1:30" x14ac:dyDescent="0.25">
      <c r="A11" s="78">
        <v>23</v>
      </c>
      <c r="B11" s="107" t="s">
        <v>1356</v>
      </c>
      <c r="C11" s="78" t="s">
        <v>1392</v>
      </c>
      <c r="D11" s="78" t="s">
        <v>1428</v>
      </c>
      <c r="E11" s="282"/>
      <c r="Q11" s="107">
        <v>8</v>
      </c>
      <c r="R11" s="107" t="str">
        <f t="shared" ca="1" si="0"/>
        <v>Choppa</v>
      </c>
      <c r="S11" s="107" t="str">
        <f t="shared" ca="1" si="1"/>
        <v>Common</v>
      </c>
      <c r="T11" s="107">
        <f t="shared" ca="1" si="2"/>
        <v>1</v>
      </c>
      <c r="U11" s="107" t="str">
        <f t="shared" ca="1" si="3"/>
        <v>Choppa</v>
      </c>
      <c r="V11" s="107">
        <f t="shared" ca="1" si="4"/>
        <v>2</v>
      </c>
      <c r="W11" s="107">
        <f t="shared" ca="1" si="6"/>
        <v>0.22222222222222221</v>
      </c>
      <c r="X11" s="107">
        <f t="shared" ca="1" si="5"/>
        <v>0.2857142857142857</v>
      </c>
      <c r="Y11" s="107">
        <f t="shared" ca="1" si="7"/>
        <v>0.2857142857142857</v>
      </c>
      <c r="Z11" s="107"/>
    </row>
    <row r="12" spans="1:30" x14ac:dyDescent="0.25">
      <c r="A12" s="78">
        <v>24</v>
      </c>
      <c r="B12" s="107" t="s">
        <v>1357</v>
      </c>
      <c r="C12" s="78" t="s">
        <v>1393</v>
      </c>
      <c r="D12" s="78" t="s">
        <v>1429</v>
      </c>
      <c r="E12" s="282"/>
      <c r="Q12" s="107">
        <v>9</v>
      </c>
      <c r="R12" s="107" t="str">
        <f t="shared" ca="1" si="0"/>
        <v>Death Cult Power Blade</v>
      </c>
      <c r="S12" s="107" t="str">
        <f t="shared" ca="1" si="1"/>
        <v>Very Rare</v>
      </c>
      <c r="T12" s="107">
        <f t="shared" ca="1" si="2"/>
        <v>0</v>
      </c>
      <c r="U12" s="107" t="str">
        <f t="shared" ca="1" si="3"/>
        <v/>
      </c>
      <c r="V12" s="107">
        <f t="shared" ca="1" si="4"/>
        <v>0</v>
      </c>
      <c r="W12" s="107">
        <f t="shared" ca="1" si="6"/>
        <v>0</v>
      </c>
      <c r="X12" s="107">
        <f t="shared" ca="1" si="5"/>
        <v>0</v>
      </c>
      <c r="Y12" s="107">
        <f t="shared" ca="1" si="7"/>
        <v>0.2857142857142857</v>
      </c>
      <c r="Z12" s="107"/>
      <c r="AA12" s="125"/>
    </row>
    <row r="13" spans="1:30" x14ac:dyDescent="0.25">
      <c r="A13" s="78">
        <v>25</v>
      </c>
      <c r="B13" s="107" t="s">
        <v>1358</v>
      </c>
      <c r="C13" s="78" t="s">
        <v>1394</v>
      </c>
      <c r="D13" s="78" t="s">
        <v>1430</v>
      </c>
      <c r="E13" s="282"/>
      <c r="Q13" s="107">
        <v>10</v>
      </c>
      <c r="R13" s="107" t="str">
        <f t="shared" ca="1" si="0"/>
        <v>Eviscerator</v>
      </c>
      <c r="S13" s="107" t="str">
        <f t="shared" ca="1" si="1"/>
        <v>Rare</v>
      </c>
      <c r="T13" s="107">
        <f t="shared" ca="1" si="2"/>
        <v>0</v>
      </c>
      <c r="U13" s="107" t="str">
        <f t="shared" ca="1" si="3"/>
        <v/>
      </c>
      <c r="V13" s="107">
        <f t="shared" ca="1" si="4"/>
        <v>0</v>
      </c>
      <c r="W13" s="107">
        <f t="shared" ca="1" si="6"/>
        <v>0</v>
      </c>
      <c r="X13" s="107">
        <f t="shared" ca="1" si="5"/>
        <v>0</v>
      </c>
      <c r="Y13" s="107">
        <f t="shared" ca="1" si="7"/>
        <v>0.2857142857142857</v>
      </c>
      <c r="Z13" s="107"/>
    </row>
    <row r="14" spans="1:30" x14ac:dyDescent="0.25">
      <c r="A14" s="78">
        <v>26</v>
      </c>
      <c r="B14" s="78" t="s">
        <v>1359</v>
      </c>
      <c r="C14" s="78" t="s">
        <v>1395</v>
      </c>
      <c r="D14" s="78" t="s">
        <v>1431</v>
      </c>
      <c r="E14" s="282"/>
      <c r="G14" s="148" t="s">
        <v>1577</v>
      </c>
      <c r="H14" s="148"/>
      <c r="Q14" s="107">
        <v>11</v>
      </c>
      <c r="R14" s="107" t="str">
        <f t="shared" ca="1" si="0"/>
        <v>Force Axe</v>
      </c>
      <c r="S14" s="107" t="str">
        <f t="shared" ca="1" si="1"/>
        <v>Very Rare</v>
      </c>
      <c r="T14" s="107">
        <f t="shared" ca="1" si="2"/>
        <v>0</v>
      </c>
      <c r="U14" s="107" t="str">
        <f t="shared" ca="1" si="3"/>
        <v/>
      </c>
      <c r="V14" s="107">
        <f t="shared" ca="1" si="4"/>
        <v>0</v>
      </c>
      <c r="W14" s="107">
        <f t="shared" ca="1" si="6"/>
        <v>0</v>
      </c>
      <c r="X14" s="107">
        <f t="shared" ca="1" si="5"/>
        <v>0</v>
      </c>
      <c r="Y14" s="107">
        <f t="shared" ca="1" si="7"/>
        <v>0.2857142857142857</v>
      </c>
      <c r="Z14" s="107"/>
    </row>
    <row r="15" spans="1:30" x14ac:dyDescent="0.25">
      <c r="A15" s="78">
        <v>31</v>
      </c>
      <c r="B15" s="107" t="s">
        <v>1360</v>
      </c>
      <c r="C15" s="78" t="s">
        <v>1396</v>
      </c>
      <c r="D15" s="78" t="s">
        <v>1432</v>
      </c>
      <c r="E15" s="282"/>
      <c r="G15" s="148" t="s">
        <v>1578</v>
      </c>
      <c r="H15" s="148"/>
      <c r="I15" s="132">
        <v>0.1</v>
      </c>
      <c r="J15" t="s">
        <v>1579</v>
      </c>
      <c r="Q15" s="107">
        <v>12</v>
      </c>
      <c r="R15" s="107" t="str">
        <f t="shared" ca="1" si="0"/>
        <v>Force Stave</v>
      </c>
      <c r="S15" s="107" t="str">
        <f t="shared" ca="1" si="1"/>
        <v>Uncommon</v>
      </c>
      <c r="T15" s="107">
        <f t="shared" ca="1" si="2"/>
        <v>0</v>
      </c>
      <c r="U15" s="107" t="str">
        <f t="shared" ca="1" si="3"/>
        <v/>
      </c>
      <c r="V15" s="107">
        <f t="shared" ca="1" si="4"/>
        <v>0</v>
      </c>
      <c r="W15" s="107">
        <f t="shared" ca="1" si="6"/>
        <v>0</v>
      </c>
      <c r="X15" s="107">
        <f t="shared" ca="1" si="5"/>
        <v>0</v>
      </c>
      <c r="Y15" s="107">
        <f t="shared" ca="1" si="7"/>
        <v>0.2857142857142857</v>
      </c>
      <c r="Z15" s="107"/>
    </row>
    <row r="16" spans="1:30" ht="29.25" customHeight="1" x14ac:dyDescent="0.25">
      <c r="A16" s="78">
        <v>32</v>
      </c>
      <c r="B16" s="107" t="s">
        <v>1361</v>
      </c>
      <c r="C16" s="78" t="s">
        <v>1397</v>
      </c>
      <c r="D16" s="78" t="s">
        <v>1433</v>
      </c>
      <c r="E16" s="282"/>
      <c r="G16" s="148" t="s">
        <v>1585</v>
      </c>
      <c r="H16" s="148"/>
      <c r="I16" s="4">
        <v>4</v>
      </c>
      <c r="J16" s="287" t="s">
        <v>1587</v>
      </c>
      <c r="K16" s="280"/>
      <c r="L16" s="280"/>
      <c r="M16" s="280"/>
      <c r="N16" s="280"/>
      <c r="O16" s="280"/>
      <c r="P16" s="280"/>
      <c r="Q16" s="107">
        <v>13</v>
      </c>
      <c r="R16" s="107" t="str">
        <f t="shared" ca="1" si="0"/>
        <v>Force Sword</v>
      </c>
      <c r="S16" s="107" t="str">
        <f t="shared" ca="1" si="1"/>
        <v>Rare</v>
      </c>
      <c r="T16" s="107">
        <f t="shared" ca="1" si="2"/>
        <v>0</v>
      </c>
      <c r="U16" s="107" t="str">
        <f t="shared" ca="1" si="3"/>
        <v/>
      </c>
      <c r="V16" s="107">
        <f t="shared" ca="1" si="4"/>
        <v>0</v>
      </c>
      <c r="W16" s="107">
        <f t="shared" ca="1" si="6"/>
        <v>0</v>
      </c>
      <c r="X16" s="107">
        <f t="shared" ca="1" si="5"/>
        <v>0</v>
      </c>
      <c r="Y16" s="107">
        <f t="shared" ca="1" si="7"/>
        <v>0.2857142857142857</v>
      </c>
      <c r="Z16" s="107"/>
    </row>
    <row r="17" spans="1:26" x14ac:dyDescent="0.25">
      <c r="A17" s="78">
        <v>33</v>
      </c>
      <c r="B17" s="107" t="s">
        <v>1362</v>
      </c>
      <c r="C17" s="78" t="s">
        <v>1398</v>
      </c>
      <c r="D17" s="107" t="s">
        <v>1434</v>
      </c>
      <c r="E17" s="282"/>
      <c r="G17" s="148" t="s">
        <v>1580</v>
      </c>
      <c r="H17" s="148"/>
      <c r="I17" t="str">
        <f>H4</f>
        <v>Common</v>
      </c>
      <c r="J17">
        <f>_xlfn.IFS(I17="Common",1,I17="Uncommon",2,I17="Rare",3,I17="Very Rare",4,I17="Unique",5)</f>
        <v>1</v>
      </c>
      <c r="K17" s="107"/>
      <c r="L17" s="107"/>
      <c r="M17" s="107"/>
      <c r="N17" s="107"/>
      <c r="O17" s="107"/>
      <c r="P17" s="107"/>
      <c r="Q17" s="107">
        <v>14</v>
      </c>
      <c r="R17" s="107" t="str">
        <f t="shared" ca="1" si="0"/>
        <v>Industrial Bludgeon</v>
      </c>
      <c r="S17" s="107" t="str">
        <f t="shared" ca="1" si="1"/>
        <v>Uncommon</v>
      </c>
      <c r="T17" s="107">
        <f t="shared" ca="1" si="2"/>
        <v>0</v>
      </c>
      <c r="U17" s="107" t="str">
        <f t="shared" ca="1" si="3"/>
        <v/>
      </c>
      <c r="V17" s="107">
        <f t="shared" ca="1" si="4"/>
        <v>0</v>
      </c>
      <c r="W17" s="107">
        <f t="shared" ca="1" si="6"/>
        <v>0</v>
      </c>
      <c r="X17" s="107">
        <f t="shared" ca="1" si="5"/>
        <v>0</v>
      </c>
      <c r="Y17" s="107">
        <f t="shared" ca="1" si="7"/>
        <v>0.2857142857142857</v>
      </c>
      <c r="Z17" s="107"/>
    </row>
    <row r="18" spans="1:26" x14ac:dyDescent="0.25">
      <c r="A18" s="78">
        <v>34</v>
      </c>
      <c r="B18" s="107" t="s">
        <v>1363</v>
      </c>
      <c r="C18" s="78" t="s">
        <v>1399</v>
      </c>
      <c r="D18" s="78" t="s">
        <v>1435</v>
      </c>
      <c r="E18" s="282"/>
      <c r="G18" s="148" t="s">
        <v>1581</v>
      </c>
      <c r="H18" s="148"/>
      <c r="I18" t="str">
        <f ca="1">VLOOKUP(Z2,INDIRECT(K5),9,0)</f>
        <v>Common</v>
      </c>
      <c r="J18" s="107">
        <f ca="1">_xlfn.IFS(I18="Common",1,I18="Uncommon",2,I18="Rare",3,I18="Very Rare",4,I18="Unique",5)</f>
        <v>1</v>
      </c>
      <c r="K18" s="107"/>
      <c r="L18" s="107"/>
      <c r="M18" s="107"/>
      <c r="N18" s="107"/>
      <c r="O18" s="107"/>
      <c r="P18" s="107"/>
      <c r="Q18" s="107">
        <v>15</v>
      </c>
      <c r="R18" s="107" t="str">
        <f t="shared" ca="1" si="0"/>
        <v>Knife</v>
      </c>
      <c r="S18" s="107" t="str">
        <f t="shared" ca="1" si="1"/>
        <v>Common</v>
      </c>
      <c r="T18" s="107">
        <f t="shared" ca="1" si="2"/>
        <v>1</v>
      </c>
      <c r="U18" s="107" t="str">
        <f t="shared" ca="1" si="3"/>
        <v>Knife</v>
      </c>
      <c r="V18" s="107">
        <f t="shared" ca="1" si="4"/>
        <v>2</v>
      </c>
      <c r="W18" s="107">
        <f t="shared" ca="1" si="6"/>
        <v>0.22222222222222221</v>
      </c>
      <c r="X18" s="107">
        <f t="shared" ca="1" si="5"/>
        <v>0.2857142857142857</v>
      </c>
      <c r="Y18" s="107">
        <f t="shared" ca="1" si="7"/>
        <v>0.5714285714285714</v>
      </c>
      <c r="Z18" s="107"/>
    </row>
    <row r="19" spans="1:26" x14ac:dyDescent="0.25">
      <c r="A19" s="78">
        <v>35</v>
      </c>
      <c r="B19" s="107" t="s">
        <v>1364</v>
      </c>
      <c r="C19" s="78" t="s">
        <v>1400</v>
      </c>
      <c r="D19" s="78" t="s">
        <v>1436</v>
      </c>
      <c r="E19" s="282"/>
      <c r="G19" s="148" t="s">
        <v>1582</v>
      </c>
      <c r="H19" s="148"/>
      <c r="J19">
        <f ca="1">J17-J18</f>
        <v>0</v>
      </c>
      <c r="Q19" s="107">
        <v>16</v>
      </c>
      <c r="R19" s="107" t="str">
        <f t="shared" ca="1" si="0"/>
        <v>Mono Knife</v>
      </c>
      <c r="S19" s="107" t="str">
        <f t="shared" ca="1" si="1"/>
        <v>Uncommon</v>
      </c>
      <c r="T19" s="107">
        <f t="shared" ca="1" si="2"/>
        <v>0</v>
      </c>
      <c r="U19" s="107" t="str">
        <f t="shared" ca="1" si="3"/>
        <v/>
      </c>
      <c r="V19" s="107">
        <f t="shared" ca="1" si="4"/>
        <v>0</v>
      </c>
      <c r="W19" s="107">
        <f t="shared" ca="1" si="6"/>
        <v>0</v>
      </c>
      <c r="X19" s="107">
        <f t="shared" ca="1" si="5"/>
        <v>0</v>
      </c>
      <c r="Y19" s="107">
        <f t="shared" ca="1" si="7"/>
        <v>0.5714285714285714</v>
      </c>
      <c r="Z19" s="107"/>
    </row>
    <row r="20" spans="1:26" x14ac:dyDescent="0.25">
      <c r="A20" s="78">
        <v>36</v>
      </c>
      <c r="B20" s="107" t="s">
        <v>1365</v>
      </c>
      <c r="C20" s="78" t="s">
        <v>1401</v>
      </c>
      <c r="D20" s="78" t="s">
        <v>1437</v>
      </c>
      <c r="E20" s="282"/>
      <c r="G20" s="148" t="s">
        <v>1583</v>
      </c>
      <c r="H20" s="148"/>
      <c r="J20" s="124">
        <f ca="1">J19/(J17+I16)</f>
        <v>0</v>
      </c>
      <c r="Q20" s="107">
        <v>17</v>
      </c>
      <c r="R20" s="107" t="str">
        <f t="shared" ca="1" si="0"/>
        <v>Nemesis Daemon Hammer</v>
      </c>
      <c r="S20" s="107" t="str">
        <f t="shared" ca="1" si="1"/>
        <v>Unique</v>
      </c>
      <c r="T20" s="107">
        <f t="shared" ca="1" si="2"/>
        <v>0</v>
      </c>
      <c r="U20" s="107" t="str">
        <f t="shared" ca="1" si="3"/>
        <v/>
      </c>
      <c r="V20" s="107">
        <f t="shared" ca="1" si="4"/>
        <v>0</v>
      </c>
      <c r="W20" s="107">
        <f t="shared" ca="1" si="6"/>
        <v>0</v>
      </c>
      <c r="X20" s="107">
        <f t="shared" ca="1" si="5"/>
        <v>0</v>
      </c>
      <c r="Y20" s="107">
        <f t="shared" ca="1" si="7"/>
        <v>0.5714285714285714</v>
      </c>
      <c r="Z20" s="107"/>
    </row>
    <row r="21" spans="1:26" x14ac:dyDescent="0.25">
      <c r="A21" s="78">
        <v>41</v>
      </c>
      <c r="B21" s="107" t="s">
        <v>1366</v>
      </c>
      <c r="C21" s="78" t="s">
        <v>1402</v>
      </c>
      <c r="D21" s="78" t="s">
        <v>1438</v>
      </c>
      <c r="E21" s="282"/>
      <c r="G21" s="286" t="s">
        <v>1584</v>
      </c>
      <c r="H21" s="286"/>
      <c r="I21" s="113"/>
      <c r="J21" s="133">
        <f ca="1">J20+I15</f>
        <v>0.1</v>
      </c>
      <c r="Q21" s="107">
        <v>18</v>
      </c>
      <c r="R21" s="107" t="str">
        <f t="shared" ca="1" si="0"/>
        <v>Neural Whip</v>
      </c>
      <c r="S21" s="107" t="str">
        <f t="shared" ca="1" si="1"/>
        <v>Rare</v>
      </c>
      <c r="T21" s="107">
        <f t="shared" ca="1" si="2"/>
        <v>0</v>
      </c>
      <c r="U21" s="107" t="str">
        <f t="shared" ca="1" si="3"/>
        <v/>
      </c>
      <c r="V21" s="107">
        <f t="shared" ca="1" si="4"/>
        <v>0</v>
      </c>
      <c r="W21" s="107">
        <f t="shared" ca="1" si="6"/>
        <v>0</v>
      </c>
      <c r="X21" s="107">
        <f t="shared" ca="1" si="5"/>
        <v>0</v>
      </c>
      <c r="Y21" s="107">
        <f t="shared" ca="1" si="7"/>
        <v>0.5714285714285714</v>
      </c>
      <c r="Z21" s="107"/>
    </row>
    <row r="22" spans="1:26" x14ac:dyDescent="0.25">
      <c r="A22" s="78">
        <v>42</v>
      </c>
      <c r="B22" s="107" t="s">
        <v>1367</v>
      </c>
      <c r="C22" s="78" t="s">
        <v>1403</v>
      </c>
      <c r="D22" s="78" t="s">
        <v>1439</v>
      </c>
      <c r="E22" s="282"/>
      <c r="G22" s="285" t="s">
        <v>1586</v>
      </c>
      <c r="H22" s="285"/>
      <c r="J22" s="124">
        <f ca="1">RAND()</f>
        <v>0.18725080578217623</v>
      </c>
      <c r="Q22" s="107">
        <v>19</v>
      </c>
      <c r="R22" s="107" t="str">
        <f t="shared" ca="1" si="0"/>
        <v>Omnissian Axe</v>
      </c>
      <c r="S22" s="107" t="str">
        <f t="shared" ca="1" si="1"/>
        <v>Very Rare</v>
      </c>
      <c r="T22" s="107">
        <f t="shared" ca="1" si="2"/>
        <v>0</v>
      </c>
      <c r="U22" s="107" t="str">
        <f t="shared" ca="1" si="3"/>
        <v/>
      </c>
      <c r="V22" s="107">
        <f t="shared" ca="1" si="4"/>
        <v>0</v>
      </c>
      <c r="W22" s="107">
        <f t="shared" ca="1" si="6"/>
        <v>0</v>
      </c>
      <c r="X22" s="107">
        <f t="shared" ca="1" si="5"/>
        <v>0</v>
      </c>
      <c r="Y22" s="107">
        <f t="shared" ca="1" si="7"/>
        <v>0.5714285714285714</v>
      </c>
      <c r="Z22" s="107"/>
    </row>
    <row r="23" spans="1:26" x14ac:dyDescent="0.25">
      <c r="A23" s="78">
        <v>43</v>
      </c>
      <c r="B23" s="78" t="s">
        <v>1368</v>
      </c>
      <c r="C23" s="78" t="s">
        <v>1404</v>
      </c>
      <c r="D23" s="78" t="s">
        <v>1440</v>
      </c>
      <c r="E23" s="282"/>
      <c r="G23" s="148" t="s">
        <v>1588</v>
      </c>
      <c r="H23" s="148"/>
      <c r="J23">
        <f ca="1">IF(J22&lt;J21,1,0)</f>
        <v>0</v>
      </c>
      <c r="Q23" s="107">
        <v>20</v>
      </c>
      <c r="R23" s="107" t="str">
        <f t="shared" ca="1" si="0"/>
        <v>Power Axe</v>
      </c>
      <c r="S23" s="107" t="str">
        <f t="shared" ca="1" si="1"/>
        <v>Rare</v>
      </c>
      <c r="T23" s="107">
        <f t="shared" ca="1" si="2"/>
        <v>0</v>
      </c>
      <c r="U23" s="107" t="str">
        <f t="shared" ca="1" si="3"/>
        <v/>
      </c>
      <c r="V23" s="107">
        <f t="shared" ca="1" si="4"/>
        <v>0</v>
      </c>
      <c r="W23" s="107">
        <f t="shared" ca="1" si="6"/>
        <v>0</v>
      </c>
      <c r="X23" s="107">
        <f t="shared" ca="1" si="5"/>
        <v>0</v>
      </c>
      <c r="Y23" s="107">
        <f t="shared" ca="1" si="7"/>
        <v>0.5714285714285714</v>
      </c>
      <c r="Z23" s="107"/>
    </row>
    <row r="24" spans="1:26" x14ac:dyDescent="0.25">
      <c r="A24" s="78">
        <v>44</v>
      </c>
      <c r="B24" s="107" t="s">
        <v>1369</v>
      </c>
      <c r="C24" s="78" t="s">
        <v>1405</v>
      </c>
      <c r="D24" s="107" t="s">
        <v>1441</v>
      </c>
      <c r="E24" s="282"/>
      <c r="G24" s="148" t="s">
        <v>1576</v>
      </c>
      <c r="H24" s="148"/>
      <c r="I24" s="148" t="str">
        <f ca="1">INDEX(G$32:G$331,COUNTIF($K$32:$K$331,"&lt;="&amp;RAND())+1)</f>
        <v>Silencer</v>
      </c>
      <c r="J24" s="148"/>
      <c r="Q24" s="107">
        <v>21</v>
      </c>
      <c r="R24" s="107" t="str">
        <f t="shared" ca="1" si="0"/>
        <v>Power Fist</v>
      </c>
      <c r="S24" s="107" t="str">
        <f t="shared" ca="1" si="1"/>
        <v>Very Rare</v>
      </c>
      <c r="T24" s="107">
        <f t="shared" ca="1" si="2"/>
        <v>0</v>
      </c>
      <c r="U24" s="107" t="str">
        <f t="shared" ca="1" si="3"/>
        <v/>
      </c>
      <c r="V24" s="107">
        <f t="shared" ca="1" si="4"/>
        <v>0</v>
      </c>
      <c r="W24" s="107">
        <f t="shared" ca="1" si="6"/>
        <v>0</v>
      </c>
      <c r="X24" s="107">
        <f t="shared" ca="1" si="5"/>
        <v>0</v>
      </c>
      <c r="Y24" s="107">
        <f t="shared" ca="1" si="7"/>
        <v>0.5714285714285714</v>
      </c>
      <c r="Z24" s="107"/>
    </row>
    <row r="25" spans="1:26" x14ac:dyDescent="0.25">
      <c r="A25" s="78">
        <v>45</v>
      </c>
      <c r="B25" s="107" t="s">
        <v>1370</v>
      </c>
      <c r="C25" s="78" t="s">
        <v>1406</v>
      </c>
      <c r="D25" s="78" t="s">
        <v>1442</v>
      </c>
      <c r="E25" s="282"/>
      <c r="Q25" s="107">
        <v>22</v>
      </c>
      <c r="R25" s="107" t="str">
        <f t="shared" ca="1" si="0"/>
        <v>Power Klaw</v>
      </c>
      <c r="S25" s="107" t="str">
        <f t="shared" ca="1" si="1"/>
        <v>Very Rare</v>
      </c>
      <c r="T25" s="107">
        <f t="shared" ca="1" si="2"/>
        <v>0</v>
      </c>
      <c r="U25" s="107" t="str">
        <f t="shared" ca="1" si="3"/>
        <v/>
      </c>
      <c r="V25" s="107">
        <f t="shared" ca="1" si="4"/>
        <v>0</v>
      </c>
      <c r="W25" s="107">
        <f t="shared" ca="1" si="6"/>
        <v>0</v>
      </c>
      <c r="X25" s="107">
        <f t="shared" ca="1" si="5"/>
        <v>0</v>
      </c>
      <c r="Y25" s="107">
        <f t="shared" ca="1" si="7"/>
        <v>0.5714285714285714</v>
      </c>
      <c r="Z25" s="107"/>
    </row>
    <row r="26" spans="1:26" x14ac:dyDescent="0.25">
      <c r="A26" s="78">
        <v>46</v>
      </c>
      <c r="B26" s="107" t="s">
        <v>1371</v>
      </c>
      <c r="C26" s="78" t="s">
        <v>1407</v>
      </c>
      <c r="D26" s="78" t="s">
        <v>1443</v>
      </c>
      <c r="E26" s="282"/>
      <c r="Q26" s="107">
        <v>23</v>
      </c>
      <c r="R26" s="107" t="str">
        <f t="shared" ca="1" si="0"/>
        <v>Power Sword</v>
      </c>
      <c r="S26" s="107" t="str">
        <f t="shared" ca="1" si="1"/>
        <v>Rare</v>
      </c>
      <c r="T26" s="107">
        <f t="shared" ca="1" si="2"/>
        <v>0</v>
      </c>
      <c r="U26" s="107" t="str">
        <f t="shared" ca="1" si="3"/>
        <v/>
      </c>
      <c r="V26" s="107">
        <f t="shared" ca="1" si="4"/>
        <v>0</v>
      </c>
      <c r="W26" s="107">
        <f t="shared" ca="1" si="6"/>
        <v>0</v>
      </c>
      <c r="X26" s="107">
        <f t="shared" ca="1" si="5"/>
        <v>0</v>
      </c>
      <c r="Y26" s="107">
        <f t="shared" ca="1" si="7"/>
        <v>0.5714285714285714</v>
      </c>
      <c r="Z26" s="107"/>
    </row>
    <row r="27" spans="1:26" x14ac:dyDescent="0.25">
      <c r="A27" s="78">
        <v>51</v>
      </c>
      <c r="B27" s="107" t="s">
        <v>1372</v>
      </c>
      <c r="C27" s="78" t="s">
        <v>1408</v>
      </c>
      <c r="D27" s="107" t="s">
        <v>1444</v>
      </c>
      <c r="E27" s="282"/>
      <c r="Q27" s="107">
        <v>24</v>
      </c>
      <c r="R27" s="107" t="str">
        <f t="shared" ca="1" si="0"/>
        <v>Servo-Arm</v>
      </c>
      <c r="S27" s="107" t="str">
        <f t="shared" ca="1" si="1"/>
        <v>Uncommon</v>
      </c>
      <c r="T27" s="107">
        <f t="shared" ca="1" si="2"/>
        <v>0</v>
      </c>
      <c r="U27" s="107" t="str">
        <f t="shared" ca="1" si="3"/>
        <v/>
      </c>
      <c r="V27" s="107">
        <f t="shared" ca="1" si="4"/>
        <v>0</v>
      </c>
      <c r="W27" s="107">
        <f t="shared" ca="1" si="6"/>
        <v>0</v>
      </c>
      <c r="X27" s="107">
        <f t="shared" ca="1" si="5"/>
        <v>0</v>
      </c>
      <c r="Y27" s="107">
        <f t="shared" ca="1" si="7"/>
        <v>0.5714285714285714</v>
      </c>
      <c r="Z27" s="107"/>
    </row>
    <row r="28" spans="1:26" x14ac:dyDescent="0.25">
      <c r="A28" s="78">
        <v>52</v>
      </c>
      <c r="B28" s="107" t="s">
        <v>1373</v>
      </c>
      <c r="C28" s="78" t="s">
        <v>1409</v>
      </c>
      <c r="D28" s="78" t="s">
        <v>1445</v>
      </c>
      <c r="E28" s="282"/>
      <c r="Q28" s="107">
        <v>25</v>
      </c>
      <c r="R28" s="107" t="str">
        <f t="shared" ca="1" si="0"/>
        <v>Shock Maul</v>
      </c>
      <c r="S28" s="107" t="str">
        <f t="shared" ca="1" si="1"/>
        <v>Uncommon</v>
      </c>
      <c r="T28" s="107">
        <f t="shared" ca="1" si="2"/>
        <v>0</v>
      </c>
      <c r="U28" s="107" t="str">
        <f t="shared" ca="1" si="3"/>
        <v/>
      </c>
      <c r="V28" s="107">
        <f t="shared" ca="1" si="4"/>
        <v>0</v>
      </c>
      <c r="W28" s="107">
        <f t="shared" ca="1" si="6"/>
        <v>0</v>
      </c>
      <c r="X28" s="107">
        <f t="shared" ca="1" si="5"/>
        <v>0</v>
      </c>
      <c r="Y28" s="107">
        <f t="shared" ca="1" si="7"/>
        <v>0.5714285714285714</v>
      </c>
      <c r="Z28" s="107"/>
    </row>
    <row r="29" spans="1:26" x14ac:dyDescent="0.25">
      <c r="A29" s="78">
        <v>53</v>
      </c>
      <c r="B29" s="107" t="s">
        <v>1374</v>
      </c>
      <c r="C29" s="107" t="s">
        <v>1410</v>
      </c>
      <c r="D29" s="78" t="s">
        <v>1446</v>
      </c>
      <c r="E29" s="282"/>
      <c r="G29" t="s">
        <v>1592</v>
      </c>
      <c r="H29">
        <f>MAX(H32:H362)</f>
        <v>7</v>
      </c>
      <c r="I29" t="s">
        <v>1594</v>
      </c>
      <c r="Q29" s="107">
        <v>26</v>
      </c>
      <c r="R29" s="107" t="str">
        <f t="shared" ca="1" si="0"/>
        <v>Shock Whip</v>
      </c>
      <c r="S29" s="107" t="str">
        <f t="shared" ca="1" si="1"/>
        <v>Very Rare</v>
      </c>
      <c r="T29" s="107">
        <f t="shared" ca="1" si="2"/>
        <v>0</v>
      </c>
      <c r="U29" s="107" t="str">
        <f t="shared" ca="1" si="3"/>
        <v/>
      </c>
      <c r="V29" s="107">
        <f t="shared" ca="1" si="4"/>
        <v>0</v>
      </c>
      <c r="W29" s="107">
        <f t="shared" ca="1" si="6"/>
        <v>0</v>
      </c>
      <c r="X29" s="107">
        <f t="shared" ca="1" si="5"/>
        <v>0</v>
      </c>
      <c r="Y29" s="107">
        <f t="shared" ca="1" si="7"/>
        <v>0.5714285714285714</v>
      </c>
      <c r="Z29" s="107"/>
    </row>
    <row r="30" spans="1:26" x14ac:dyDescent="0.25">
      <c r="A30" s="78">
        <v>54</v>
      </c>
      <c r="B30" s="107" t="s">
        <v>1375</v>
      </c>
      <c r="C30" s="78" t="s">
        <v>1411</v>
      </c>
      <c r="D30" s="107" t="s">
        <v>1447</v>
      </c>
      <c r="E30" s="282"/>
      <c r="G30" t="s">
        <v>1593</v>
      </c>
      <c r="H30">
        <f>SUM(H32:H362)</f>
        <v>66</v>
      </c>
      <c r="I30" s="107">
        <f>SUM(I32:I362)</f>
        <v>0.81818181818181834</v>
      </c>
      <c r="J30" s="107">
        <f>SUM(J32:J362)</f>
        <v>0.99999999999999967</v>
      </c>
      <c r="Q30" s="107">
        <v>27</v>
      </c>
      <c r="R30" s="107" t="str">
        <f t="shared" ca="1" si="0"/>
        <v xml:space="preserve">Singing Spear </v>
      </c>
      <c r="S30" s="107" t="str">
        <f t="shared" ca="1" si="1"/>
        <v>Unique</v>
      </c>
      <c r="T30" s="107">
        <f t="shared" ca="1" si="2"/>
        <v>0</v>
      </c>
      <c r="U30" s="107" t="str">
        <f t="shared" ca="1" si="3"/>
        <v/>
      </c>
      <c r="V30" s="107">
        <f t="shared" ca="1" si="4"/>
        <v>0</v>
      </c>
      <c r="W30" s="107">
        <f t="shared" ca="1" si="6"/>
        <v>0</v>
      </c>
      <c r="X30" s="107">
        <f t="shared" ca="1" si="5"/>
        <v>0</v>
      </c>
      <c r="Y30" s="107">
        <f t="shared" ca="1" si="7"/>
        <v>0.5714285714285714</v>
      </c>
    </row>
    <row r="31" spans="1:26" x14ac:dyDescent="0.25">
      <c r="A31" s="78">
        <v>55</v>
      </c>
      <c r="B31" s="107" t="s">
        <v>1376</v>
      </c>
      <c r="C31" s="78" t="s">
        <v>1412</v>
      </c>
      <c r="D31" s="107" t="s">
        <v>1448</v>
      </c>
      <c r="E31" s="282"/>
      <c r="G31" t="s">
        <v>1589</v>
      </c>
      <c r="H31" t="s">
        <v>14</v>
      </c>
      <c r="I31" t="s">
        <v>1466</v>
      </c>
      <c r="J31" t="s">
        <v>1590</v>
      </c>
      <c r="K31" t="s">
        <v>1591</v>
      </c>
      <c r="Q31" s="107">
        <v>28</v>
      </c>
      <c r="R31" s="107" t="str">
        <f t="shared" ca="1" si="0"/>
        <v>Sword</v>
      </c>
      <c r="S31" s="107" t="str">
        <f t="shared" ca="1" si="1"/>
        <v>Common</v>
      </c>
      <c r="T31" s="107">
        <f t="shared" ca="1" si="2"/>
        <v>1</v>
      </c>
      <c r="U31" s="107" t="str">
        <f t="shared" ca="1" si="3"/>
        <v>Sword</v>
      </c>
      <c r="V31" s="107">
        <f t="shared" ca="1" si="4"/>
        <v>3</v>
      </c>
      <c r="W31" s="107">
        <f t="shared" ca="1" si="6"/>
        <v>0.1111111111111111</v>
      </c>
      <c r="X31" s="107">
        <f t="shared" ca="1" si="5"/>
        <v>0.14285714285714285</v>
      </c>
      <c r="Y31" s="107">
        <f t="shared" ca="1" si="7"/>
        <v>0.71428571428571419</v>
      </c>
    </row>
    <row r="32" spans="1:26" x14ac:dyDescent="0.25">
      <c r="A32" s="78">
        <v>56</v>
      </c>
      <c r="B32" s="107" t="s">
        <v>1377</v>
      </c>
      <c r="C32" s="78" t="s">
        <v>1413</v>
      </c>
      <c r="D32" s="107" t="s">
        <v>1449</v>
      </c>
      <c r="E32" s="282"/>
      <c r="F32">
        <v>1</v>
      </c>
      <c r="G32" t="str">
        <f t="shared" ref="G32:G95" si="8">INDEX(Table_WeaponUpgrades,F32,1)</f>
        <v>Ammo Drum</v>
      </c>
      <c r="H32" s="107">
        <f t="shared" ref="H32:H95" si="9">IFERROR(VLOOKUP(G32,Table_WeaponUpgrades,3,0),0)</f>
        <v>3</v>
      </c>
      <c r="I32">
        <f>IF(H32=0,0,$H$29+1-H32)/$H$30</f>
        <v>7.575757575757576E-2</v>
      </c>
      <c r="J32">
        <f>I32/$I$30</f>
        <v>9.2592592592592574E-2</v>
      </c>
      <c r="K32">
        <f>J32</f>
        <v>9.2592592592592574E-2</v>
      </c>
      <c r="Q32" s="107">
        <v>29</v>
      </c>
      <c r="R32" s="107" t="str">
        <f t="shared" ca="1" si="0"/>
        <v>Thunder Hammer</v>
      </c>
      <c r="S32" s="107" t="str">
        <f t="shared" ca="1" si="1"/>
        <v>Unique</v>
      </c>
      <c r="T32" s="107">
        <f t="shared" ca="1" si="2"/>
        <v>0</v>
      </c>
      <c r="U32" s="107" t="str">
        <f t="shared" ca="1" si="3"/>
        <v/>
      </c>
      <c r="V32" s="107">
        <f t="shared" ca="1" si="4"/>
        <v>0</v>
      </c>
      <c r="W32" s="107">
        <f t="shared" ca="1" si="6"/>
        <v>0</v>
      </c>
      <c r="X32" s="107">
        <f t="shared" ca="1" si="5"/>
        <v>0</v>
      </c>
      <c r="Y32" s="107">
        <f t="shared" ca="1" si="7"/>
        <v>0.71428571428571419</v>
      </c>
    </row>
    <row r="33" spans="1:25" x14ac:dyDescent="0.25">
      <c r="A33" s="78">
        <v>61</v>
      </c>
      <c r="B33" s="107" t="s">
        <v>1378</v>
      </c>
      <c r="C33" s="78" t="s">
        <v>1414</v>
      </c>
      <c r="D33" s="107" t="s">
        <v>1450</v>
      </c>
      <c r="E33" s="282"/>
      <c r="F33">
        <v>2</v>
      </c>
      <c r="G33" s="107" t="str">
        <f t="shared" si="8"/>
        <v>Autoloader</v>
      </c>
      <c r="H33" s="107">
        <f t="shared" si="9"/>
        <v>5</v>
      </c>
      <c r="I33" s="107">
        <f>IF(H33=0,0,$H$29+1-H33)/$H$30</f>
        <v>4.5454545454545456E-2</v>
      </c>
      <c r="J33" s="107">
        <f t="shared" ref="J33:J96" si="10">I33/$I$30</f>
        <v>5.5555555555555546E-2</v>
      </c>
      <c r="K33">
        <f>K32+J33</f>
        <v>0.14814814814814811</v>
      </c>
      <c r="Q33" s="107">
        <v>30</v>
      </c>
      <c r="R33" s="107" t="str">
        <f t="shared" ca="1" si="0"/>
        <v>Unarrmed</v>
      </c>
      <c r="S33" s="107" t="str">
        <f t="shared" ca="1" si="1"/>
        <v>Common</v>
      </c>
      <c r="T33" s="107">
        <f t="shared" ca="1" si="2"/>
        <v>1</v>
      </c>
      <c r="U33" s="107" t="str">
        <f t="shared" ca="1" si="3"/>
        <v>Unarrmed</v>
      </c>
      <c r="V33" s="107">
        <f t="shared" ca="1" si="4"/>
        <v>0</v>
      </c>
      <c r="W33" s="107">
        <f t="shared" ca="1" si="6"/>
        <v>0</v>
      </c>
      <c r="X33" s="107">
        <f t="shared" ca="1" si="5"/>
        <v>0</v>
      </c>
      <c r="Y33" s="107">
        <f t="shared" ca="1" si="7"/>
        <v>0.71428571428571419</v>
      </c>
    </row>
    <row r="34" spans="1:25" x14ac:dyDescent="0.25">
      <c r="A34" s="78">
        <v>62</v>
      </c>
      <c r="B34" s="107" t="s">
        <v>1379</v>
      </c>
      <c r="C34" s="78" t="s">
        <v>1415</v>
      </c>
      <c r="D34" s="107" t="s">
        <v>1451</v>
      </c>
      <c r="E34" s="282"/>
      <c r="F34" s="107">
        <v>3</v>
      </c>
      <c r="G34" s="107" t="str">
        <f t="shared" si="8"/>
        <v>Bayonet Lug</v>
      </c>
      <c r="H34" s="107">
        <f t="shared" si="9"/>
        <v>1</v>
      </c>
      <c r="I34" s="107">
        <f t="shared" ref="I34:I97" si="11">IF(H34=0,0,$H$29+1-H34)/$H$30</f>
        <v>0.10606060606060606</v>
      </c>
      <c r="J34" s="107">
        <f t="shared" si="10"/>
        <v>0.12962962962962959</v>
      </c>
      <c r="K34" s="107">
        <f t="shared" ref="K34:K97" si="12">K33+J34</f>
        <v>0.27777777777777768</v>
      </c>
      <c r="Q34" s="107">
        <v>31</v>
      </c>
      <c r="R34" s="107" t="str">
        <f t="shared" ca="1" si="0"/>
        <v>Void Sabre</v>
      </c>
      <c r="S34" s="107" t="str">
        <f t="shared" ca="1" si="1"/>
        <v>Very Rare</v>
      </c>
      <c r="T34" s="107">
        <f t="shared" ca="1" si="2"/>
        <v>0</v>
      </c>
      <c r="U34" s="107" t="str">
        <f t="shared" ca="1" si="3"/>
        <v/>
      </c>
      <c r="V34" s="107">
        <f t="shared" ca="1" si="4"/>
        <v>0</v>
      </c>
      <c r="W34" s="107">
        <f t="shared" ca="1" si="6"/>
        <v>0</v>
      </c>
      <c r="X34" s="107">
        <f t="shared" ca="1" si="5"/>
        <v>0</v>
      </c>
      <c r="Y34" s="107">
        <f t="shared" ca="1" si="7"/>
        <v>0.71428571428571419</v>
      </c>
    </row>
    <row r="35" spans="1:25" x14ac:dyDescent="0.25">
      <c r="A35" s="78">
        <v>63</v>
      </c>
      <c r="B35" s="107" t="s">
        <v>1380</v>
      </c>
      <c r="C35" s="78" t="s">
        <v>1416</v>
      </c>
      <c r="D35" s="107" t="s">
        <v>1452</v>
      </c>
      <c r="E35" s="282"/>
      <c r="F35" s="107">
        <v>4</v>
      </c>
      <c r="G35" s="107" t="str">
        <f t="shared" si="8"/>
        <v>Chain Bayonet</v>
      </c>
      <c r="H35" s="107">
        <f t="shared" si="9"/>
        <v>4</v>
      </c>
      <c r="I35" s="107">
        <f t="shared" si="11"/>
        <v>6.0606060606060608E-2</v>
      </c>
      <c r="J35" s="107">
        <f t="shared" si="10"/>
        <v>7.4074074074074056E-2</v>
      </c>
      <c r="K35" s="107">
        <f t="shared" si="12"/>
        <v>0.35185185185185175</v>
      </c>
      <c r="Q35" s="107">
        <v>32</v>
      </c>
      <c r="R35" s="107" t="str">
        <f t="shared" ca="1" si="0"/>
        <v>Weirdboy Saff</v>
      </c>
      <c r="S35" s="107" t="str">
        <f t="shared" ca="1" si="1"/>
        <v>Very Rare</v>
      </c>
      <c r="T35" s="107">
        <f t="shared" ca="1" si="2"/>
        <v>0</v>
      </c>
      <c r="U35" s="107" t="str">
        <f t="shared" ca="1" si="3"/>
        <v/>
      </c>
      <c r="V35" s="107">
        <f t="shared" ca="1" si="4"/>
        <v>0</v>
      </c>
      <c r="W35" s="107">
        <f t="shared" ca="1" si="6"/>
        <v>0</v>
      </c>
      <c r="X35" s="107">
        <f t="shared" ca="1" si="5"/>
        <v>0</v>
      </c>
      <c r="Y35" s="107">
        <f t="shared" ca="1" si="7"/>
        <v>0.71428571428571419</v>
      </c>
    </row>
    <row r="36" spans="1:25" x14ac:dyDescent="0.25">
      <c r="A36" s="78">
        <v>64</v>
      </c>
      <c r="B36" s="78" t="s">
        <v>1381</v>
      </c>
      <c r="C36" s="78" t="s">
        <v>1417</v>
      </c>
      <c r="D36" s="78" t="s">
        <v>1453</v>
      </c>
      <c r="E36" s="282"/>
      <c r="F36" s="107">
        <v>5</v>
      </c>
      <c r="G36" s="107" t="str">
        <f t="shared" si="8"/>
        <v>Combi Weapon</v>
      </c>
      <c r="H36" s="107">
        <f t="shared" si="9"/>
        <v>6</v>
      </c>
      <c r="I36" s="107">
        <f t="shared" si="11"/>
        <v>3.0303030303030304E-2</v>
      </c>
      <c r="J36" s="107">
        <f t="shared" si="10"/>
        <v>3.7037037037037028E-2</v>
      </c>
      <c r="K36" s="107">
        <f t="shared" si="12"/>
        <v>0.38888888888888878</v>
      </c>
      <c r="Q36" s="107">
        <v>33</v>
      </c>
      <c r="R36" s="107" t="str">
        <f t="shared" ca="1" si="0"/>
        <v>Whip</v>
      </c>
      <c r="S36" s="107" t="str">
        <f t="shared" ca="1" si="1"/>
        <v>Common</v>
      </c>
      <c r="T36" s="107">
        <f t="shared" ca="1" si="2"/>
        <v>1</v>
      </c>
      <c r="U36" s="107" t="str">
        <f t="shared" ca="1" si="3"/>
        <v>Whip</v>
      </c>
      <c r="V36" s="107">
        <f t="shared" ca="1" si="4"/>
        <v>2</v>
      </c>
      <c r="W36" s="107">
        <f t="shared" ca="1" si="6"/>
        <v>0.22222222222222221</v>
      </c>
      <c r="X36" s="107">
        <f t="shared" ca="1" si="5"/>
        <v>0.2857142857142857</v>
      </c>
      <c r="Y36" s="107">
        <f t="shared" ca="1" si="7"/>
        <v>0.99999999999999989</v>
      </c>
    </row>
    <row r="37" spans="1:25" x14ac:dyDescent="0.25">
      <c r="A37" s="78">
        <v>65</v>
      </c>
      <c r="B37" s="78" t="s">
        <v>1382</v>
      </c>
      <c r="C37" s="78" t="s">
        <v>1418</v>
      </c>
      <c r="D37" s="78" t="s">
        <v>1454</v>
      </c>
      <c r="E37" s="282"/>
      <c r="F37" s="107">
        <v>6</v>
      </c>
      <c r="G37" s="107" t="str">
        <f t="shared" si="8"/>
        <v>Distinction</v>
      </c>
      <c r="H37" s="107">
        <f t="shared" si="9"/>
        <v>5</v>
      </c>
      <c r="I37" s="107">
        <f t="shared" si="11"/>
        <v>4.5454545454545456E-2</v>
      </c>
      <c r="J37" s="107">
        <f t="shared" si="10"/>
        <v>5.5555555555555546E-2</v>
      </c>
      <c r="K37" s="107">
        <f t="shared" si="12"/>
        <v>0.44444444444444431</v>
      </c>
      <c r="Q37" s="107">
        <v>34</v>
      </c>
      <c r="R37" s="107" t="str">
        <f t="shared" ca="1" si="0"/>
        <v>Witchblade</v>
      </c>
      <c r="S37" s="107" t="str">
        <f t="shared" ca="1" si="1"/>
        <v>Very Rare</v>
      </c>
      <c r="T37" s="107">
        <f t="shared" ca="1" si="2"/>
        <v>0</v>
      </c>
      <c r="U37" s="107" t="str">
        <f t="shared" ca="1" si="3"/>
        <v/>
      </c>
      <c r="V37" s="107">
        <f t="shared" ca="1" si="4"/>
        <v>0</v>
      </c>
      <c r="W37" s="107">
        <f t="shared" ca="1" si="6"/>
        <v>0</v>
      </c>
      <c r="X37" s="107">
        <f t="shared" ca="1" si="5"/>
        <v>0</v>
      </c>
      <c r="Y37" s="107">
        <f t="shared" ca="1" si="7"/>
        <v>0.99999999999999989</v>
      </c>
    </row>
    <row r="38" spans="1:25" x14ac:dyDescent="0.25">
      <c r="A38" s="78">
        <v>66</v>
      </c>
      <c r="B38" s="78" t="s">
        <v>1383</v>
      </c>
      <c r="C38" s="78" t="s">
        <v>1419</v>
      </c>
      <c r="D38" s="78" t="s">
        <v>1455</v>
      </c>
      <c r="E38" s="282"/>
      <c r="F38" s="107">
        <v>7</v>
      </c>
      <c r="G38" s="107" t="str">
        <f t="shared" si="8"/>
        <v>Dueling Grip</v>
      </c>
      <c r="H38" s="107">
        <f t="shared" si="9"/>
        <v>3</v>
      </c>
      <c r="I38" s="107">
        <f t="shared" si="11"/>
        <v>7.575757575757576E-2</v>
      </c>
      <c r="J38" s="107">
        <f t="shared" si="10"/>
        <v>9.2592592592592574E-2</v>
      </c>
      <c r="K38" s="107">
        <f t="shared" si="12"/>
        <v>0.53703703703703687</v>
      </c>
      <c r="Q38" s="107">
        <v>35</v>
      </c>
      <c r="R38" s="107" t="e">
        <f t="shared" ca="1" si="0"/>
        <v>#REF!</v>
      </c>
      <c r="S38" s="107" t="e">
        <f t="shared" ca="1" si="1"/>
        <v>#REF!</v>
      </c>
      <c r="T38" s="107" t="e">
        <f t="shared" ca="1" si="2"/>
        <v>#REF!</v>
      </c>
      <c r="U38" s="107" t="str">
        <f t="shared" ca="1" si="3"/>
        <v/>
      </c>
      <c r="V38" s="107">
        <f t="shared" ca="1" si="4"/>
        <v>0</v>
      </c>
      <c r="W38" s="107">
        <f t="shared" ca="1" si="6"/>
        <v>0</v>
      </c>
      <c r="X38" s="107">
        <f t="shared" ca="1" si="5"/>
        <v>0</v>
      </c>
      <c r="Y38" s="107">
        <f t="shared" ca="1" si="7"/>
        <v>0.99999999999999989</v>
      </c>
    </row>
    <row r="39" spans="1:25" x14ac:dyDescent="0.25">
      <c r="F39" s="107">
        <v>8</v>
      </c>
      <c r="G39" s="107" t="str">
        <f t="shared" si="8"/>
        <v>Gene-Grip Bio-Verator</v>
      </c>
      <c r="H39" s="107">
        <f t="shared" si="9"/>
        <v>5</v>
      </c>
      <c r="I39" s="107">
        <f t="shared" si="11"/>
        <v>4.5454545454545456E-2</v>
      </c>
      <c r="J39" s="107">
        <f t="shared" si="10"/>
        <v>5.5555555555555546E-2</v>
      </c>
      <c r="K39" s="107">
        <f t="shared" si="12"/>
        <v>0.59259259259259245</v>
      </c>
      <c r="Q39" s="107">
        <v>36</v>
      </c>
      <c r="R39" s="107" t="e">
        <f t="shared" ca="1" si="0"/>
        <v>#REF!</v>
      </c>
      <c r="S39" s="107" t="e">
        <f t="shared" ca="1" si="1"/>
        <v>#REF!</v>
      </c>
      <c r="T39" s="107" t="e">
        <f t="shared" ca="1" si="2"/>
        <v>#REF!</v>
      </c>
      <c r="U39" s="107" t="str">
        <f t="shared" ca="1" si="3"/>
        <v/>
      </c>
      <c r="V39" s="107">
        <f t="shared" ca="1" si="4"/>
        <v>0</v>
      </c>
      <c r="W39" s="107">
        <f t="shared" ca="1" si="6"/>
        <v>0</v>
      </c>
      <c r="X39" s="107">
        <f t="shared" ca="1" si="5"/>
        <v>0</v>
      </c>
      <c r="Y39" s="107">
        <f t="shared" ca="1" si="7"/>
        <v>0.99999999999999989</v>
      </c>
    </row>
    <row r="40" spans="1:25" x14ac:dyDescent="0.25">
      <c r="F40" s="107">
        <v>9</v>
      </c>
      <c r="G40" s="107" t="str">
        <f t="shared" si="8"/>
        <v>Mastercrafted</v>
      </c>
      <c r="H40" s="107">
        <f t="shared" si="9"/>
        <v>7</v>
      </c>
      <c r="I40" s="107">
        <f t="shared" si="11"/>
        <v>1.5151515151515152E-2</v>
      </c>
      <c r="J40" s="107">
        <f t="shared" si="10"/>
        <v>1.8518518518518514E-2</v>
      </c>
      <c r="K40" s="107">
        <f t="shared" si="12"/>
        <v>0.61111111111111094</v>
      </c>
      <c r="Q40" s="107">
        <v>37</v>
      </c>
      <c r="R40" s="107" t="e">
        <f t="shared" ca="1" si="0"/>
        <v>#REF!</v>
      </c>
      <c r="S40" s="107" t="e">
        <f t="shared" ca="1" si="1"/>
        <v>#REF!</v>
      </c>
      <c r="T40" s="107" t="e">
        <f t="shared" ca="1" si="2"/>
        <v>#REF!</v>
      </c>
      <c r="U40" s="107" t="str">
        <f t="shared" ca="1" si="3"/>
        <v/>
      </c>
      <c r="V40" s="107">
        <f t="shared" ca="1" si="4"/>
        <v>0</v>
      </c>
      <c r="W40" s="107">
        <f t="shared" ca="1" si="6"/>
        <v>0</v>
      </c>
      <c r="X40" s="107">
        <f t="shared" ca="1" si="5"/>
        <v>0</v>
      </c>
      <c r="Y40" s="107">
        <f t="shared" ca="1" si="7"/>
        <v>0.99999999999999989</v>
      </c>
    </row>
    <row r="41" spans="1:25" x14ac:dyDescent="0.25">
      <c r="F41" s="107">
        <v>10</v>
      </c>
      <c r="G41" s="107" t="str">
        <f t="shared" si="8"/>
        <v>Megathoule Accelerator (Lucius Pattern)</v>
      </c>
      <c r="H41" s="107">
        <f t="shared" si="9"/>
        <v>6</v>
      </c>
      <c r="I41" s="107">
        <f t="shared" si="11"/>
        <v>3.0303030303030304E-2</v>
      </c>
      <c r="J41" s="107">
        <f t="shared" si="10"/>
        <v>3.7037037037037028E-2</v>
      </c>
      <c r="K41" s="107">
        <f t="shared" si="12"/>
        <v>0.64814814814814792</v>
      </c>
      <c r="Q41" s="107">
        <v>38</v>
      </c>
      <c r="R41" s="107" t="e">
        <f t="shared" ca="1" si="0"/>
        <v>#REF!</v>
      </c>
      <c r="S41" s="107" t="e">
        <f t="shared" ca="1" si="1"/>
        <v>#REF!</v>
      </c>
      <c r="T41" s="107" t="e">
        <f t="shared" ca="1" si="2"/>
        <v>#REF!</v>
      </c>
      <c r="U41" s="107" t="str">
        <f t="shared" ca="1" si="3"/>
        <v/>
      </c>
      <c r="V41" s="107">
        <f t="shared" ca="1" si="4"/>
        <v>0</v>
      </c>
      <c r="W41" s="107">
        <f t="shared" ca="1" si="6"/>
        <v>0</v>
      </c>
      <c r="X41" s="107">
        <f t="shared" ca="1" si="5"/>
        <v>0</v>
      </c>
      <c r="Y41" s="107">
        <f t="shared" ca="1" si="7"/>
        <v>0.99999999999999989</v>
      </c>
    </row>
    <row r="42" spans="1:25" x14ac:dyDescent="0.25">
      <c r="F42" s="107">
        <v>11</v>
      </c>
      <c r="G42" s="107" t="str">
        <f t="shared" si="8"/>
        <v>Monoscope</v>
      </c>
      <c r="H42" s="107">
        <f t="shared" si="9"/>
        <v>4</v>
      </c>
      <c r="I42" s="107">
        <f t="shared" si="11"/>
        <v>6.0606060606060608E-2</v>
      </c>
      <c r="J42" s="107">
        <f t="shared" si="10"/>
        <v>7.4074074074074056E-2</v>
      </c>
      <c r="K42" s="107">
        <f t="shared" si="12"/>
        <v>0.72222222222222199</v>
      </c>
      <c r="Q42" s="107">
        <v>39</v>
      </c>
      <c r="R42" s="107" t="e">
        <f t="shared" ca="1" si="0"/>
        <v>#REF!</v>
      </c>
      <c r="S42" s="107" t="e">
        <f t="shared" ca="1" si="1"/>
        <v>#REF!</v>
      </c>
      <c r="T42" s="107" t="e">
        <f t="shared" ca="1" si="2"/>
        <v>#REF!</v>
      </c>
      <c r="U42" s="107" t="str">
        <f t="shared" ca="1" si="3"/>
        <v/>
      </c>
      <c r="V42" s="107">
        <f t="shared" ca="1" si="4"/>
        <v>0</v>
      </c>
      <c r="W42" s="107">
        <f t="shared" ca="1" si="6"/>
        <v>0</v>
      </c>
      <c r="X42" s="107">
        <f t="shared" ca="1" si="5"/>
        <v>0</v>
      </c>
      <c r="Y42" s="107">
        <f t="shared" ca="1" si="7"/>
        <v>0.99999999999999989</v>
      </c>
    </row>
    <row r="43" spans="1:25" x14ac:dyDescent="0.25">
      <c r="F43" s="107">
        <v>12</v>
      </c>
      <c r="G43" s="107" t="str">
        <f t="shared" si="8"/>
        <v>Percussive Muzzle Brake</v>
      </c>
      <c r="H43" s="107">
        <f t="shared" si="9"/>
        <v>3</v>
      </c>
      <c r="I43" s="107">
        <f t="shared" si="11"/>
        <v>7.575757575757576E-2</v>
      </c>
      <c r="J43" s="107">
        <f t="shared" si="10"/>
        <v>9.2592592592592574E-2</v>
      </c>
      <c r="K43" s="107">
        <f t="shared" si="12"/>
        <v>0.81481481481481455</v>
      </c>
      <c r="Q43" s="107">
        <v>40</v>
      </c>
      <c r="R43" s="107" t="e">
        <f t="shared" ca="1" si="0"/>
        <v>#REF!</v>
      </c>
      <c r="S43" s="107" t="e">
        <f t="shared" ca="1" si="1"/>
        <v>#REF!</v>
      </c>
      <c r="T43" s="107" t="e">
        <f t="shared" ca="1" si="2"/>
        <v>#REF!</v>
      </c>
      <c r="U43" s="107" t="str">
        <f t="shared" ca="1" si="3"/>
        <v/>
      </c>
      <c r="V43" s="107">
        <f t="shared" ca="1" si="4"/>
        <v>0</v>
      </c>
      <c r="W43" s="107">
        <f t="shared" ca="1" si="6"/>
        <v>0</v>
      </c>
      <c r="X43" s="107">
        <f t="shared" ca="1" si="5"/>
        <v>0</v>
      </c>
      <c r="Y43" s="107">
        <f t="shared" ca="1" si="7"/>
        <v>0.99999999999999989</v>
      </c>
    </row>
    <row r="44" spans="1:25" x14ac:dyDescent="0.25">
      <c r="F44" s="107">
        <v>13</v>
      </c>
      <c r="G44" s="107" t="str">
        <f t="shared" si="8"/>
        <v>Preysence Sight</v>
      </c>
      <c r="H44" s="107">
        <f t="shared" si="9"/>
        <v>6</v>
      </c>
      <c r="I44" s="107">
        <f t="shared" si="11"/>
        <v>3.0303030303030304E-2</v>
      </c>
      <c r="J44" s="107">
        <f t="shared" si="10"/>
        <v>3.7037037037037028E-2</v>
      </c>
      <c r="K44" s="107">
        <f t="shared" si="12"/>
        <v>0.85185185185185153</v>
      </c>
      <c r="Q44" s="107">
        <v>41</v>
      </c>
      <c r="R44" s="107" t="e">
        <f t="shared" ca="1" si="0"/>
        <v>#REF!</v>
      </c>
      <c r="S44" s="107" t="e">
        <f t="shared" ca="1" si="1"/>
        <v>#REF!</v>
      </c>
      <c r="T44" s="107" t="e">
        <f t="shared" ca="1" si="2"/>
        <v>#REF!</v>
      </c>
      <c r="U44" s="107" t="str">
        <f t="shared" ca="1" si="3"/>
        <v/>
      </c>
      <c r="V44" s="107">
        <f t="shared" ca="1" si="4"/>
        <v>0</v>
      </c>
      <c r="W44" s="107">
        <f t="shared" ca="1" si="6"/>
        <v>0</v>
      </c>
      <c r="X44" s="107">
        <f t="shared" ca="1" si="5"/>
        <v>0</v>
      </c>
      <c r="Y44" s="107">
        <f t="shared" ca="1" si="7"/>
        <v>0.99999999999999989</v>
      </c>
    </row>
    <row r="45" spans="1:25" x14ac:dyDescent="0.25">
      <c r="F45" s="107">
        <v>14</v>
      </c>
      <c r="G45" s="107" t="str">
        <f t="shared" si="8"/>
        <v>Red-Dot Sight</v>
      </c>
      <c r="H45" s="107">
        <f t="shared" si="9"/>
        <v>5</v>
      </c>
      <c r="I45" s="107">
        <f t="shared" si="11"/>
        <v>4.5454545454545456E-2</v>
      </c>
      <c r="J45" s="107">
        <f t="shared" si="10"/>
        <v>5.5555555555555546E-2</v>
      </c>
      <c r="K45" s="107">
        <f t="shared" si="12"/>
        <v>0.90740740740740711</v>
      </c>
      <c r="Q45" s="107">
        <v>42</v>
      </c>
      <c r="R45" s="107" t="e">
        <f t="shared" ca="1" si="0"/>
        <v>#REF!</v>
      </c>
      <c r="S45" s="107" t="e">
        <f t="shared" ca="1" si="1"/>
        <v>#REF!</v>
      </c>
      <c r="T45" s="107" t="e">
        <f t="shared" ca="1" si="2"/>
        <v>#REF!</v>
      </c>
      <c r="U45" s="107" t="str">
        <f t="shared" ca="1" si="3"/>
        <v/>
      </c>
      <c r="V45" s="107">
        <f t="shared" ca="1" si="4"/>
        <v>0</v>
      </c>
      <c r="W45" s="107">
        <f t="shared" ca="1" si="6"/>
        <v>0</v>
      </c>
      <c r="X45" s="107">
        <f t="shared" ca="1" si="5"/>
        <v>0</v>
      </c>
      <c r="Y45" s="107">
        <f t="shared" ca="1" si="7"/>
        <v>0.99999999999999989</v>
      </c>
    </row>
    <row r="46" spans="1:25" x14ac:dyDescent="0.25">
      <c r="F46" s="107">
        <v>15</v>
      </c>
      <c r="G46" s="107" t="str">
        <f t="shared" si="8"/>
        <v>Silencer</v>
      </c>
      <c r="H46" s="107">
        <f t="shared" si="9"/>
        <v>3</v>
      </c>
      <c r="I46" s="107">
        <f t="shared" si="11"/>
        <v>7.575757575757576E-2</v>
      </c>
      <c r="J46" s="107">
        <f t="shared" si="10"/>
        <v>9.2592592592592574E-2</v>
      </c>
      <c r="K46" s="107">
        <f t="shared" si="12"/>
        <v>0.99999999999999967</v>
      </c>
      <c r="Q46" s="107">
        <v>43</v>
      </c>
      <c r="R46" s="107" t="e">
        <f t="shared" ca="1" si="0"/>
        <v>#REF!</v>
      </c>
      <c r="S46" s="107" t="e">
        <f t="shared" ca="1" si="1"/>
        <v>#REF!</v>
      </c>
      <c r="T46" s="107" t="e">
        <f t="shared" ca="1" si="2"/>
        <v>#REF!</v>
      </c>
      <c r="U46" s="107" t="str">
        <f t="shared" ca="1" si="3"/>
        <v/>
      </c>
      <c r="V46" s="107">
        <f t="shared" ca="1" si="4"/>
        <v>0</v>
      </c>
      <c r="W46" s="107">
        <f t="shared" ca="1" si="6"/>
        <v>0</v>
      </c>
      <c r="X46" s="107">
        <f t="shared" ca="1" si="5"/>
        <v>0</v>
      </c>
      <c r="Y46" s="107">
        <f t="shared" ca="1" si="7"/>
        <v>0.99999999999999989</v>
      </c>
    </row>
    <row r="47" spans="1:25" x14ac:dyDescent="0.25">
      <c r="F47" s="107">
        <v>16</v>
      </c>
      <c r="G47" s="107" t="e">
        <f t="shared" si="8"/>
        <v>#REF!</v>
      </c>
      <c r="H47" s="107">
        <f t="shared" si="9"/>
        <v>0</v>
      </c>
      <c r="I47" s="107">
        <f t="shared" si="11"/>
        <v>0</v>
      </c>
      <c r="J47" s="107">
        <f t="shared" si="10"/>
        <v>0</v>
      </c>
      <c r="K47" s="107">
        <f t="shared" si="12"/>
        <v>0.99999999999999967</v>
      </c>
      <c r="Q47" s="107">
        <v>44</v>
      </c>
      <c r="R47" s="107" t="e">
        <f t="shared" ca="1" si="0"/>
        <v>#REF!</v>
      </c>
      <c r="S47" s="107" t="e">
        <f t="shared" ca="1" si="1"/>
        <v>#REF!</v>
      </c>
      <c r="T47" s="107" t="e">
        <f t="shared" ca="1" si="2"/>
        <v>#REF!</v>
      </c>
      <c r="U47" s="107" t="str">
        <f t="shared" ca="1" si="3"/>
        <v/>
      </c>
      <c r="V47" s="107">
        <f t="shared" ca="1" si="4"/>
        <v>0</v>
      </c>
      <c r="W47" s="107">
        <f t="shared" ca="1" si="6"/>
        <v>0</v>
      </c>
      <c r="X47" s="107">
        <f t="shared" ca="1" si="5"/>
        <v>0</v>
      </c>
      <c r="Y47" s="107">
        <f t="shared" ca="1" si="7"/>
        <v>0.99999999999999989</v>
      </c>
    </row>
    <row r="48" spans="1:25" x14ac:dyDescent="0.25">
      <c r="F48" s="107">
        <v>17</v>
      </c>
      <c r="G48" s="107" t="e">
        <f t="shared" si="8"/>
        <v>#REF!</v>
      </c>
      <c r="H48" s="107">
        <f t="shared" si="9"/>
        <v>0</v>
      </c>
      <c r="I48" s="107">
        <f t="shared" si="11"/>
        <v>0</v>
      </c>
      <c r="J48" s="107">
        <f t="shared" si="10"/>
        <v>0</v>
      </c>
      <c r="K48" s="107">
        <f t="shared" si="12"/>
        <v>0.99999999999999967</v>
      </c>
      <c r="Q48" s="107">
        <v>45</v>
      </c>
      <c r="R48" s="107" t="e">
        <f t="shared" ca="1" si="0"/>
        <v>#REF!</v>
      </c>
      <c r="S48" s="107" t="e">
        <f t="shared" ca="1" si="1"/>
        <v>#REF!</v>
      </c>
      <c r="T48" s="107" t="e">
        <f t="shared" ca="1" si="2"/>
        <v>#REF!</v>
      </c>
      <c r="U48" s="107" t="str">
        <f t="shared" ca="1" si="3"/>
        <v/>
      </c>
      <c r="V48" s="107">
        <f t="shared" ca="1" si="4"/>
        <v>0</v>
      </c>
      <c r="W48" s="107">
        <f t="shared" ca="1" si="6"/>
        <v>0</v>
      </c>
      <c r="X48" s="107">
        <f t="shared" ca="1" si="5"/>
        <v>0</v>
      </c>
      <c r="Y48" s="107">
        <f t="shared" ca="1" si="7"/>
        <v>0.99999999999999989</v>
      </c>
    </row>
    <row r="49" spans="6:25" x14ac:dyDescent="0.25">
      <c r="F49" s="107">
        <v>18</v>
      </c>
      <c r="G49" s="107" t="e">
        <f t="shared" si="8"/>
        <v>#REF!</v>
      </c>
      <c r="H49" s="107">
        <f t="shared" si="9"/>
        <v>0</v>
      </c>
      <c r="I49" s="107">
        <f t="shared" si="11"/>
        <v>0</v>
      </c>
      <c r="J49" s="107">
        <f t="shared" si="10"/>
        <v>0</v>
      </c>
      <c r="K49" s="107">
        <f t="shared" si="12"/>
        <v>0.99999999999999967</v>
      </c>
      <c r="Q49" s="107">
        <v>46</v>
      </c>
      <c r="R49" s="107" t="e">
        <f t="shared" ca="1" si="0"/>
        <v>#REF!</v>
      </c>
      <c r="S49" s="107" t="e">
        <f t="shared" ca="1" si="1"/>
        <v>#REF!</v>
      </c>
      <c r="T49" s="107" t="e">
        <f t="shared" ca="1" si="2"/>
        <v>#REF!</v>
      </c>
      <c r="U49" s="107" t="str">
        <f t="shared" ca="1" si="3"/>
        <v/>
      </c>
      <c r="V49" s="107">
        <f t="shared" ca="1" si="4"/>
        <v>0</v>
      </c>
      <c r="W49" s="107">
        <f t="shared" ca="1" si="6"/>
        <v>0</v>
      </c>
      <c r="X49" s="107">
        <f t="shared" ca="1" si="5"/>
        <v>0</v>
      </c>
      <c r="Y49" s="107">
        <f t="shared" ca="1" si="7"/>
        <v>0.99999999999999989</v>
      </c>
    </row>
    <row r="50" spans="6:25" x14ac:dyDescent="0.25">
      <c r="F50" s="107">
        <v>19</v>
      </c>
      <c r="G50" s="107" t="e">
        <f t="shared" si="8"/>
        <v>#REF!</v>
      </c>
      <c r="H50" s="107">
        <f t="shared" si="9"/>
        <v>0</v>
      </c>
      <c r="I50" s="107">
        <f t="shared" si="11"/>
        <v>0</v>
      </c>
      <c r="J50" s="107">
        <f t="shared" si="10"/>
        <v>0</v>
      </c>
      <c r="K50" s="107">
        <f t="shared" si="12"/>
        <v>0.99999999999999967</v>
      </c>
      <c r="Q50" s="107">
        <v>47</v>
      </c>
      <c r="R50" s="107" t="e">
        <f t="shared" ca="1" si="0"/>
        <v>#REF!</v>
      </c>
      <c r="S50" s="107" t="e">
        <f t="shared" ca="1" si="1"/>
        <v>#REF!</v>
      </c>
      <c r="T50" s="107" t="e">
        <f t="shared" ca="1" si="2"/>
        <v>#REF!</v>
      </c>
      <c r="U50" s="107" t="str">
        <f t="shared" ca="1" si="3"/>
        <v/>
      </c>
      <c r="V50" s="107">
        <f t="shared" ca="1" si="4"/>
        <v>0</v>
      </c>
      <c r="W50" s="107">
        <f t="shared" ca="1" si="6"/>
        <v>0</v>
      </c>
      <c r="X50" s="107">
        <f t="shared" ca="1" si="5"/>
        <v>0</v>
      </c>
      <c r="Y50" s="107">
        <f t="shared" ca="1" si="7"/>
        <v>0.99999999999999989</v>
      </c>
    </row>
    <row r="51" spans="6:25" x14ac:dyDescent="0.25">
      <c r="F51" s="107">
        <v>20</v>
      </c>
      <c r="G51" s="107" t="e">
        <f t="shared" si="8"/>
        <v>#REF!</v>
      </c>
      <c r="H51" s="107">
        <f t="shared" si="9"/>
        <v>0</v>
      </c>
      <c r="I51" s="107">
        <f t="shared" si="11"/>
        <v>0</v>
      </c>
      <c r="J51" s="107">
        <f t="shared" si="10"/>
        <v>0</v>
      </c>
      <c r="K51" s="107">
        <f t="shared" si="12"/>
        <v>0.99999999999999967</v>
      </c>
      <c r="Q51" s="107">
        <v>48</v>
      </c>
      <c r="R51" s="107" t="e">
        <f t="shared" ca="1" si="0"/>
        <v>#REF!</v>
      </c>
      <c r="S51" s="107" t="e">
        <f t="shared" ca="1" si="1"/>
        <v>#REF!</v>
      </c>
      <c r="T51" s="107" t="e">
        <f t="shared" ca="1" si="2"/>
        <v>#REF!</v>
      </c>
      <c r="U51" s="107" t="str">
        <f t="shared" ca="1" si="3"/>
        <v/>
      </c>
      <c r="V51" s="107">
        <f t="shared" ca="1" si="4"/>
        <v>0</v>
      </c>
      <c r="W51" s="107">
        <f t="shared" ca="1" si="6"/>
        <v>0</v>
      </c>
      <c r="X51" s="107">
        <f t="shared" ca="1" si="5"/>
        <v>0</v>
      </c>
      <c r="Y51" s="107">
        <f t="shared" ca="1" si="7"/>
        <v>0.99999999999999989</v>
      </c>
    </row>
    <row r="52" spans="6:25" x14ac:dyDescent="0.25">
      <c r="F52" s="107">
        <v>21</v>
      </c>
      <c r="G52" s="107" t="e">
        <f t="shared" si="8"/>
        <v>#REF!</v>
      </c>
      <c r="H52" s="107">
        <f t="shared" si="9"/>
        <v>0</v>
      </c>
      <c r="I52" s="107">
        <f t="shared" si="11"/>
        <v>0</v>
      </c>
      <c r="J52" s="107">
        <f t="shared" si="10"/>
        <v>0</v>
      </c>
      <c r="K52" s="107">
        <f t="shared" si="12"/>
        <v>0.99999999999999967</v>
      </c>
      <c r="Q52" s="107">
        <v>49</v>
      </c>
      <c r="R52" s="107" t="e">
        <f t="shared" ca="1" si="0"/>
        <v>#REF!</v>
      </c>
      <c r="S52" s="107" t="e">
        <f t="shared" ca="1" si="1"/>
        <v>#REF!</v>
      </c>
      <c r="T52" s="107" t="e">
        <f t="shared" ca="1" si="2"/>
        <v>#REF!</v>
      </c>
      <c r="U52" s="107" t="str">
        <f t="shared" ca="1" si="3"/>
        <v/>
      </c>
      <c r="V52" s="107">
        <f t="shared" ca="1" si="4"/>
        <v>0</v>
      </c>
      <c r="W52" s="107">
        <f t="shared" ca="1" si="6"/>
        <v>0</v>
      </c>
      <c r="X52" s="107">
        <f t="shared" ca="1" si="5"/>
        <v>0</v>
      </c>
      <c r="Y52" s="107">
        <f t="shared" ca="1" si="7"/>
        <v>0.99999999999999989</v>
      </c>
    </row>
    <row r="53" spans="6:25" x14ac:dyDescent="0.25">
      <c r="F53" s="107">
        <v>22</v>
      </c>
      <c r="G53" s="107" t="e">
        <f t="shared" si="8"/>
        <v>#REF!</v>
      </c>
      <c r="H53" s="107">
        <f t="shared" si="9"/>
        <v>0</v>
      </c>
      <c r="I53" s="107">
        <f t="shared" si="11"/>
        <v>0</v>
      </c>
      <c r="J53" s="107">
        <f t="shared" si="10"/>
        <v>0</v>
      </c>
      <c r="K53" s="107">
        <f t="shared" si="12"/>
        <v>0.99999999999999967</v>
      </c>
      <c r="Q53" s="107">
        <v>50</v>
      </c>
      <c r="R53" s="107" t="e">
        <f t="shared" ca="1" si="0"/>
        <v>#REF!</v>
      </c>
      <c r="S53" s="107" t="e">
        <f t="shared" ca="1" si="1"/>
        <v>#REF!</v>
      </c>
      <c r="T53" s="107" t="e">
        <f t="shared" ca="1" si="2"/>
        <v>#REF!</v>
      </c>
      <c r="U53" s="107" t="str">
        <f t="shared" ca="1" si="3"/>
        <v/>
      </c>
      <c r="V53" s="107">
        <f t="shared" ca="1" si="4"/>
        <v>0</v>
      </c>
      <c r="W53" s="107">
        <f t="shared" ca="1" si="6"/>
        <v>0</v>
      </c>
      <c r="X53" s="107">
        <f t="shared" ca="1" si="5"/>
        <v>0</v>
      </c>
      <c r="Y53" s="107">
        <f t="shared" ca="1" si="7"/>
        <v>0.99999999999999989</v>
      </c>
    </row>
    <row r="54" spans="6:25" x14ac:dyDescent="0.25">
      <c r="F54" s="107">
        <v>23</v>
      </c>
      <c r="G54" s="107" t="e">
        <f t="shared" si="8"/>
        <v>#REF!</v>
      </c>
      <c r="H54" s="107">
        <f t="shared" si="9"/>
        <v>0</v>
      </c>
      <c r="I54" s="107">
        <f t="shared" si="11"/>
        <v>0</v>
      </c>
      <c r="J54" s="107">
        <f t="shared" si="10"/>
        <v>0</v>
      </c>
      <c r="K54" s="107">
        <f t="shared" si="12"/>
        <v>0.99999999999999967</v>
      </c>
      <c r="Q54" s="107">
        <v>51</v>
      </c>
      <c r="R54" s="107" t="e">
        <f t="shared" ca="1" si="0"/>
        <v>#REF!</v>
      </c>
      <c r="S54" s="107" t="e">
        <f t="shared" ca="1" si="1"/>
        <v>#REF!</v>
      </c>
      <c r="T54" s="107" t="e">
        <f t="shared" ca="1" si="2"/>
        <v>#REF!</v>
      </c>
      <c r="U54" s="107" t="str">
        <f t="shared" ca="1" si="3"/>
        <v/>
      </c>
      <c r="V54" s="107">
        <f t="shared" ca="1" si="4"/>
        <v>0</v>
      </c>
      <c r="W54" s="107">
        <f t="shared" ca="1" si="6"/>
        <v>0</v>
      </c>
      <c r="X54" s="107">
        <f t="shared" ca="1" si="5"/>
        <v>0</v>
      </c>
      <c r="Y54" s="107">
        <f t="shared" ca="1" si="7"/>
        <v>0.99999999999999989</v>
      </c>
    </row>
    <row r="55" spans="6:25" x14ac:dyDescent="0.25">
      <c r="F55" s="107">
        <v>24</v>
      </c>
      <c r="G55" s="107" t="e">
        <f t="shared" si="8"/>
        <v>#REF!</v>
      </c>
      <c r="H55" s="107">
        <f t="shared" si="9"/>
        <v>0</v>
      </c>
      <c r="I55" s="107">
        <f t="shared" si="11"/>
        <v>0</v>
      </c>
      <c r="J55" s="107">
        <f t="shared" si="10"/>
        <v>0</v>
      </c>
      <c r="K55" s="107">
        <f t="shared" si="12"/>
        <v>0.99999999999999967</v>
      </c>
      <c r="Q55" s="107">
        <v>52</v>
      </c>
      <c r="R55" s="107" t="e">
        <f t="shared" ca="1" si="0"/>
        <v>#REF!</v>
      </c>
      <c r="S55" s="107" t="e">
        <f t="shared" ca="1" si="1"/>
        <v>#REF!</v>
      </c>
      <c r="T55" s="107" t="e">
        <f t="shared" ca="1" si="2"/>
        <v>#REF!</v>
      </c>
      <c r="U55" s="107" t="str">
        <f t="shared" ca="1" si="3"/>
        <v/>
      </c>
      <c r="V55" s="107">
        <f t="shared" ca="1" si="4"/>
        <v>0</v>
      </c>
      <c r="W55" s="107">
        <f t="shared" ca="1" si="6"/>
        <v>0</v>
      </c>
      <c r="X55" s="107">
        <f t="shared" ca="1" si="5"/>
        <v>0</v>
      </c>
      <c r="Y55" s="107">
        <f t="shared" ca="1" si="7"/>
        <v>0.99999999999999989</v>
      </c>
    </row>
    <row r="56" spans="6:25" x14ac:dyDescent="0.25">
      <c r="F56" s="107">
        <v>25</v>
      </c>
      <c r="G56" s="107" t="e">
        <f t="shared" si="8"/>
        <v>#REF!</v>
      </c>
      <c r="H56" s="107">
        <f t="shared" si="9"/>
        <v>0</v>
      </c>
      <c r="I56" s="107">
        <f t="shared" si="11"/>
        <v>0</v>
      </c>
      <c r="J56" s="107">
        <f t="shared" si="10"/>
        <v>0</v>
      </c>
      <c r="K56" s="107">
        <f t="shared" si="12"/>
        <v>0.99999999999999967</v>
      </c>
      <c r="Q56" s="107">
        <v>53</v>
      </c>
      <c r="R56" s="107" t="e">
        <f t="shared" ca="1" si="0"/>
        <v>#REF!</v>
      </c>
      <c r="S56" s="107" t="e">
        <f t="shared" ca="1" si="1"/>
        <v>#REF!</v>
      </c>
      <c r="T56" s="107" t="e">
        <f t="shared" ca="1" si="2"/>
        <v>#REF!</v>
      </c>
      <c r="U56" s="107" t="str">
        <f t="shared" ca="1" si="3"/>
        <v/>
      </c>
      <c r="V56" s="107">
        <f t="shared" ca="1" si="4"/>
        <v>0</v>
      </c>
      <c r="W56" s="107">
        <f t="shared" ca="1" si="6"/>
        <v>0</v>
      </c>
      <c r="X56" s="107">
        <f t="shared" ca="1" si="5"/>
        <v>0</v>
      </c>
      <c r="Y56" s="107">
        <f t="shared" ca="1" si="7"/>
        <v>0.99999999999999989</v>
      </c>
    </row>
    <row r="57" spans="6:25" x14ac:dyDescent="0.25">
      <c r="F57" s="107">
        <v>26</v>
      </c>
      <c r="G57" s="107" t="e">
        <f t="shared" si="8"/>
        <v>#REF!</v>
      </c>
      <c r="H57" s="107">
        <f t="shared" si="9"/>
        <v>0</v>
      </c>
      <c r="I57" s="107">
        <f t="shared" si="11"/>
        <v>0</v>
      </c>
      <c r="J57" s="107">
        <f t="shared" si="10"/>
        <v>0</v>
      </c>
      <c r="K57" s="107">
        <f t="shared" si="12"/>
        <v>0.99999999999999967</v>
      </c>
      <c r="Q57" s="107">
        <v>54</v>
      </c>
      <c r="R57" s="107" t="e">
        <f t="shared" ca="1" si="0"/>
        <v>#REF!</v>
      </c>
      <c r="S57" s="107" t="e">
        <f t="shared" ca="1" si="1"/>
        <v>#REF!</v>
      </c>
      <c r="T57" s="107" t="e">
        <f t="shared" ca="1" si="2"/>
        <v>#REF!</v>
      </c>
      <c r="U57" s="107" t="str">
        <f t="shared" ca="1" si="3"/>
        <v/>
      </c>
      <c r="V57" s="107">
        <f t="shared" ca="1" si="4"/>
        <v>0</v>
      </c>
      <c r="W57" s="107">
        <f t="shared" ca="1" si="6"/>
        <v>0</v>
      </c>
      <c r="X57" s="107">
        <f t="shared" ca="1" si="5"/>
        <v>0</v>
      </c>
      <c r="Y57" s="107">
        <f t="shared" ca="1" si="7"/>
        <v>0.99999999999999989</v>
      </c>
    </row>
    <row r="58" spans="6:25" x14ac:dyDescent="0.25">
      <c r="F58" s="107">
        <v>27</v>
      </c>
      <c r="G58" s="107" t="e">
        <f t="shared" si="8"/>
        <v>#REF!</v>
      </c>
      <c r="H58" s="107">
        <f t="shared" si="9"/>
        <v>0</v>
      </c>
      <c r="I58" s="107">
        <f t="shared" si="11"/>
        <v>0</v>
      </c>
      <c r="J58" s="107">
        <f t="shared" si="10"/>
        <v>0</v>
      </c>
      <c r="K58" s="107">
        <f t="shared" si="12"/>
        <v>0.99999999999999967</v>
      </c>
      <c r="Q58" s="107">
        <v>55</v>
      </c>
      <c r="R58" s="107" t="e">
        <f t="shared" ca="1" si="0"/>
        <v>#REF!</v>
      </c>
      <c r="S58" s="107" t="e">
        <f t="shared" ca="1" si="1"/>
        <v>#REF!</v>
      </c>
      <c r="T58" s="107" t="e">
        <f t="shared" ca="1" si="2"/>
        <v>#REF!</v>
      </c>
      <c r="U58" s="107" t="str">
        <f t="shared" ca="1" si="3"/>
        <v/>
      </c>
      <c r="V58" s="107">
        <f t="shared" ca="1" si="4"/>
        <v>0</v>
      </c>
      <c r="W58" s="107">
        <f t="shared" ca="1" si="6"/>
        <v>0</v>
      </c>
      <c r="X58" s="107">
        <f t="shared" ca="1" si="5"/>
        <v>0</v>
      </c>
      <c r="Y58" s="107">
        <f t="shared" ca="1" si="7"/>
        <v>0.99999999999999989</v>
      </c>
    </row>
    <row r="59" spans="6:25" x14ac:dyDescent="0.25">
      <c r="F59" s="107">
        <v>28</v>
      </c>
      <c r="G59" s="107" t="e">
        <f t="shared" si="8"/>
        <v>#REF!</v>
      </c>
      <c r="H59" s="107">
        <f t="shared" si="9"/>
        <v>0</v>
      </c>
      <c r="I59" s="107">
        <f t="shared" si="11"/>
        <v>0</v>
      </c>
      <c r="J59" s="107">
        <f t="shared" si="10"/>
        <v>0</v>
      </c>
      <c r="K59" s="107">
        <f t="shared" si="12"/>
        <v>0.99999999999999967</v>
      </c>
      <c r="Q59" s="107">
        <v>56</v>
      </c>
      <c r="R59" s="107" t="e">
        <f t="shared" ca="1" si="0"/>
        <v>#REF!</v>
      </c>
      <c r="S59" s="107" t="e">
        <f t="shared" ca="1" si="1"/>
        <v>#REF!</v>
      </c>
      <c r="T59" s="107" t="e">
        <f t="shared" ca="1" si="2"/>
        <v>#REF!</v>
      </c>
      <c r="U59" s="107" t="str">
        <f t="shared" ca="1" si="3"/>
        <v/>
      </c>
      <c r="V59" s="107">
        <f t="shared" ca="1" si="4"/>
        <v>0</v>
      </c>
      <c r="W59" s="107">
        <f t="shared" ca="1" si="6"/>
        <v>0</v>
      </c>
      <c r="X59" s="107">
        <f t="shared" ca="1" si="5"/>
        <v>0</v>
      </c>
      <c r="Y59" s="107">
        <f t="shared" ca="1" si="7"/>
        <v>0.99999999999999989</v>
      </c>
    </row>
    <row r="60" spans="6:25" x14ac:dyDescent="0.25">
      <c r="F60" s="107">
        <v>29</v>
      </c>
      <c r="G60" s="107" t="e">
        <f t="shared" si="8"/>
        <v>#REF!</v>
      </c>
      <c r="H60" s="107">
        <f t="shared" si="9"/>
        <v>0</v>
      </c>
      <c r="I60" s="107">
        <f t="shared" si="11"/>
        <v>0</v>
      </c>
      <c r="J60" s="107">
        <f t="shared" si="10"/>
        <v>0</v>
      </c>
      <c r="K60" s="107">
        <f t="shared" si="12"/>
        <v>0.99999999999999967</v>
      </c>
      <c r="Q60" s="107">
        <v>57</v>
      </c>
      <c r="R60" s="107" t="e">
        <f t="shared" ca="1" si="0"/>
        <v>#REF!</v>
      </c>
      <c r="S60" s="107" t="e">
        <f t="shared" ca="1" si="1"/>
        <v>#REF!</v>
      </c>
      <c r="T60" s="107" t="e">
        <f t="shared" ca="1" si="2"/>
        <v>#REF!</v>
      </c>
      <c r="U60" s="107" t="str">
        <f t="shared" ca="1" si="3"/>
        <v/>
      </c>
      <c r="V60" s="107">
        <f t="shared" ca="1" si="4"/>
        <v>0</v>
      </c>
      <c r="W60" s="107">
        <f t="shared" ca="1" si="6"/>
        <v>0</v>
      </c>
      <c r="X60" s="107">
        <f t="shared" ca="1" si="5"/>
        <v>0</v>
      </c>
      <c r="Y60" s="107">
        <f t="shared" ca="1" si="7"/>
        <v>0.99999999999999989</v>
      </c>
    </row>
    <row r="61" spans="6:25" x14ac:dyDescent="0.25">
      <c r="F61" s="107">
        <v>30</v>
      </c>
      <c r="G61" s="107" t="e">
        <f t="shared" si="8"/>
        <v>#REF!</v>
      </c>
      <c r="H61" s="107">
        <f t="shared" si="9"/>
        <v>0</v>
      </c>
      <c r="I61" s="107">
        <f t="shared" si="11"/>
        <v>0</v>
      </c>
      <c r="J61" s="107">
        <f t="shared" si="10"/>
        <v>0</v>
      </c>
      <c r="K61" s="107">
        <f t="shared" si="12"/>
        <v>0.99999999999999967</v>
      </c>
      <c r="Q61" s="107">
        <v>58</v>
      </c>
      <c r="R61" s="107" t="e">
        <f t="shared" ca="1" si="0"/>
        <v>#REF!</v>
      </c>
      <c r="S61" s="107" t="e">
        <f t="shared" ca="1" si="1"/>
        <v>#REF!</v>
      </c>
      <c r="T61" s="107" t="e">
        <f t="shared" ca="1" si="2"/>
        <v>#REF!</v>
      </c>
      <c r="U61" s="107" t="str">
        <f t="shared" ca="1" si="3"/>
        <v/>
      </c>
      <c r="V61" s="107">
        <f t="shared" ca="1" si="4"/>
        <v>0</v>
      </c>
      <c r="W61" s="107">
        <f t="shared" ca="1" si="6"/>
        <v>0</v>
      </c>
      <c r="X61" s="107">
        <f t="shared" ca="1" si="5"/>
        <v>0</v>
      </c>
      <c r="Y61" s="107">
        <f t="shared" ca="1" si="7"/>
        <v>0.99999999999999989</v>
      </c>
    </row>
    <row r="62" spans="6:25" x14ac:dyDescent="0.25">
      <c r="F62" s="107">
        <v>31</v>
      </c>
      <c r="G62" s="107" t="e">
        <f t="shared" si="8"/>
        <v>#REF!</v>
      </c>
      <c r="H62" s="107">
        <f t="shared" si="9"/>
        <v>0</v>
      </c>
      <c r="I62" s="107">
        <f t="shared" si="11"/>
        <v>0</v>
      </c>
      <c r="J62" s="107">
        <f t="shared" si="10"/>
        <v>0</v>
      </c>
      <c r="K62" s="107">
        <f t="shared" si="12"/>
        <v>0.99999999999999967</v>
      </c>
      <c r="Q62" s="107">
        <v>59</v>
      </c>
      <c r="R62" s="107" t="e">
        <f t="shared" ca="1" si="0"/>
        <v>#REF!</v>
      </c>
      <c r="S62" s="107" t="e">
        <f t="shared" ca="1" si="1"/>
        <v>#REF!</v>
      </c>
      <c r="T62" s="107" t="e">
        <f t="shared" ca="1" si="2"/>
        <v>#REF!</v>
      </c>
      <c r="U62" s="107" t="str">
        <f t="shared" ca="1" si="3"/>
        <v/>
      </c>
      <c r="V62" s="107">
        <f t="shared" ca="1" si="4"/>
        <v>0</v>
      </c>
      <c r="W62" s="107">
        <f t="shared" ca="1" si="6"/>
        <v>0</v>
      </c>
      <c r="X62" s="107">
        <f t="shared" ca="1" si="5"/>
        <v>0</v>
      </c>
      <c r="Y62" s="107">
        <f t="shared" ca="1" si="7"/>
        <v>0.99999999999999989</v>
      </c>
    </row>
    <row r="63" spans="6:25" x14ac:dyDescent="0.25">
      <c r="F63" s="107">
        <v>32</v>
      </c>
      <c r="G63" s="107" t="e">
        <f t="shared" si="8"/>
        <v>#REF!</v>
      </c>
      <c r="H63" s="107">
        <f t="shared" si="9"/>
        <v>0</v>
      </c>
      <c r="I63" s="107">
        <f t="shared" si="11"/>
        <v>0</v>
      </c>
      <c r="J63" s="107">
        <f t="shared" si="10"/>
        <v>0</v>
      </c>
      <c r="K63" s="107">
        <f t="shared" si="12"/>
        <v>0.99999999999999967</v>
      </c>
      <c r="Q63" s="107">
        <v>60</v>
      </c>
      <c r="R63" s="107" t="e">
        <f t="shared" ca="1" si="0"/>
        <v>#REF!</v>
      </c>
      <c r="S63" s="107" t="e">
        <f t="shared" ca="1" si="1"/>
        <v>#REF!</v>
      </c>
      <c r="T63" s="107" t="e">
        <f t="shared" ca="1" si="2"/>
        <v>#REF!</v>
      </c>
      <c r="U63" s="107" t="str">
        <f t="shared" ca="1" si="3"/>
        <v/>
      </c>
      <c r="V63" s="107">
        <f t="shared" ca="1" si="4"/>
        <v>0</v>
      </c>
      <c r="W63" s="107">
        <f t="shared" ca="1" si="6"/>
        <v>0</v>
      </c>
      <c r="X63" s="107">
        <f t="shared" ca="1" si="5"/>
        <v>0</v>
      </c>
      <c r="Y63" s="107">
        <f t="shared" ca="1" si="7"/>
        <v>0.99999999999999989</v>
      </c>
    </row>
    <row r="64" spans="6:25" x14ac:dyDescent="0.25">
      <c r="F64" s="107">
        <v>33</v>
      </c>
      <c r="G64" s="107" t="e">
        <f t="shared" si="8"/>
        <v>#REF!</v>
      </c>
      <c r="H64" s="107">
        <f t="shared" si="9"/>
        <v>0</v>
      </c>
      <c r="I64" s="107">
        <f t="shared" si="11"/>
        <v>0</v>
      </c>
      <c r="J64" s="107">
        <f t="shared" si="10"/>
        <v>0</v>
      </c>
      <c r="K64" s="107">
        <f t="shared" si="12"/>
        <v>0.99999999999999967</v>
      </c>
      <c r="Q64" s="107">
        <v>61</v>
      </c>
      <c r="R64" s="107" t="e">
        <f t="shared" ca="1" si="0"/>
        <v>#REF!</v>
      </c>
      <c r="S64" s="107" t="e">
        <f t="shared" ca="1" si="1"/>
        <v>#REF!</v>
      </c>
      <c r="T64" s="107" t="e">
        <f t="shared" ca="1" si="2"/>
        <v>#REF!</v>
      </c>
      <c r="U64" s="107" t="str">
        <f t="shared" ca="1" si="3"/>
        <v/>
      </c>
      <c r="V64" s="107">
        <f t="shared" ca="1" si="4"/>
        <v>0</v>
      </c>
      <c r="W64" s="107">
        <f t="shared" ca="1" si="6"/>
        <v>0</v>
      </c>
      <c r="X64" s="107">
        <f t="shared" ca="1" si="5"/>
        <v>0</v>
      </c>
      <c r="Y64" s="107">
        <f t="shared" ca="1" si="7"/>
        <v>0.99999999999999989</v>
      </c>
    </row>
    <row r="65" spans="6:25" x14ac:dyDescent="0.25">
      <c r="F65" s="107">
        <v>34</v>
      </c>
      <c r="G65" s="107" t="e">
        <f t="shared" si="8"/>
        <v>#REF!</v>
      </c>
      <c r="H65" s="107">
        <f t="shared" si="9"/>
        <v>0</v>
      </c>
      <c r="I65" s="107">
        <f t="shared" si="11"/>
        <v>0</v>
      </c>
      <c r="J65" s="107">
        <f t="shared" si="10"/>
        <v>0</v>
      </c>
      <c r="K65" s="107">
        <f t="shared" si="12"/>
        <v>0.99999999999999967</v>
      </c>
      <c r="Q65" s="107">
        <v>62</v>
      </c>
      <c r="R65" s="107" t="e">
        <f t="shared" ca="1" si="0"/>
        <v>#REF!</v>
      </c>
      <c r="S65" s="107" t="e">
        <f t="shared" ca="1" si="1"/>
        <v>#REF!</v>
      </c>
      <c r="T65" s="107" t="e">
        <f t="shared" ca="1" si="2"/>
        <v>#REF!</v>
      </c>
      <c r="U65" s="107" t="str">
        <f t="shared" ca="1" si="3"/>
        <v/>
      </c>
      <c r="V65" s="107">
        <f t="shared" ca="1" si="4"/>
        <v>0</v>
      </c>
      <c r="W65" s="107">
        <f t="shared" ca="1" si="6"/>
        <v>0</v>
      </c>
      <c r="X65" s="107">
        <f t="shared" ca="1" si="5"/>
        <v>0</v>
      </c>
      <c r="Y65" s="107">
        <f t="shared" ca="1" si="7"/>
        <v>0.99999999999999989</v>
      </c>
    </row>
    <row r="66" spans="6:25" x14ac:dyDescent="0.25">
      <c r="F66" s="107">
        <v>35</v>
      </c>
      <c r="G66" s="107" t="e">
        <f t="shared" si="8"/>
        <v>#REF!</v>
      </c>
      <c r="H66" s="107">
        <f t="shared" si="9"/>
        <v>0</v>
      </c>
      <c r="I66" s="107">
        <f t="shared" si="11"/>
        <v>0</v>
      </c>
      <c r="J66" s="107">
        <f t="shared" si="10"/>
        <v>0</v>
      </c>
      <c r="K66" s="107">
        <f t="shared" si="12"/>
        <v>0.99999999999999967</v>
      </c>
      <c r="Q66" s="107">
        <v>63</v>
      </c>
      <c r="R66" s="107" t="e">
        <f t="shared" ca="1" si="0"/>
        <v>#REF!</v>
      </c>
      <c r="S66" s="107" t="e">
        <f t="shared" ca="1" si="1"/>
        <v>#REF!</v>
      </c>
      <c r="T66" s="107" t="e">
        <f t="shared" ca="1" si="2"/>
        <v>#REF!</v>
      </c>
      <c r="U66" s="107" t="str">
        <f t="shared" ca="1" si="3"/>
        <v/>
      </c>
      <c r="V66" s="107">
        <f t="shared" ca="1" si="4"/>
        <v>0</v>
      </c>
      <c r="W66" s="107">
        <f t="shared" ca="1" si="6"/>
        <v>0</v>
      </c>
      <c r="X66" s="107">
        <f t="shared" ca="1" si="5"/>
        <v>0</v>
      </c>
      <c r="Y66" s="107">
        <f t="shared" ca="1" si="7"/>
        <v>0.99999999999999989</v>
      </c>
    </row>
    <row r="67" spans="6:25" x14ac:dyDescent="0.25">
      <c r="F67" s="107">
        <v>36</v>
      </c>
      <c r="G67" s="107" t="e">
        <f t="shared" si="8"/>
        <v>#REF!</v>
      </c>
      <c r="H67" s="107">
        <f t="shared" si="9"/>
        <v>0</v>
      </c>
      <c r="I67" s="107">
        <f t="shared" si="11"/>
        <v>0</v>
      </c>
      <c r="J67" s="107">
        <f t="shared" si="10"/>
        <v>0</v>
      </c>
      <c r="K67" s="107">
        <f t="shared" si="12"/>
        <v>0.99999999999999967</v>
      </c>
      <c r="Q67" s="107">
        <v>64</v>
      </c>
      <c r="R67" s="107" t="e">
        <f t="shared" ca="1" si="0"/>
        <v>#REF!</v>
      </c>
      <c r="S67" s="107" t="e">
        <f t="shared" ca="1" si="1"/>
        <v>#REF!</v>
      </c>
      <c r="T67" s="107" t="e">
        <f t="shared" ca="1" si="2"/>
        <v>#REF!</v>
      </c>
      <c r="U67" s="107" t="str">
        <f t="shared" ca="1" si="3"/>
        <v/>
      </c>
      <c r="V67" s="107">
        <f t="shared" ca="1" si="4"/>
        <v>0</v>
      </c>
      <c r="W67" s="107">
        <f t="shared" ca="1" si="6"/>
        <v>0</v>
      </c>
      <c r="X67" s="107">
        <f t="shared" ca="1" si="5"/>
        <v>0</v>
      </c>
      <c r="Y67" s="107">
        <f t="shared" ca="1" si="7"/>
        <v>0.99999999999999989</v>
      </c>
    </row>
    <row r="68" spans="6:25" x14ac:dyDescent="0.25">
      <c r="F68" s="107">
        <v>37</v>
      </c>
      <c r="G68" s="107" t="e">
        <f t="shared" si="8"/>
        <v>#REF!</v>
      </c>
      <c r="H68" s="107">
        <f t="shared" si="9"/>
        <v>0</v>
      </c>
      <c r="I68" s="107">
        <f t="shared" si="11"/>
        <v>0</v>
      </c>
      <c r="J68" s="107">
        <f t="shared" si="10"/>
        <v>0</v>
      </c>
      <c r="K68" s="107">
        <f t="shared" si="12"/>
        <v>0.99999999999999967</v>
      </c>
      <c r="Q68" s="107">
        <v>65</v>
      </c>
      <c r="R68" s="107" t="e">
        <f t="shared" ref="R68:R131" ca="1" si="13">INDEX(INDIRECT($K$5),Q68,1)</f>
        <v>#REF!</v>
      </c>
      <c r="S68" s="107" t="e">
        <f t="shared" ref="S68:S131" ca="1" si="14">INDEX(INDIRECT($K$5),Q68,9)</f>
        <v>#REF!</v>
      </c>
      <c r="T68" s="107" t="e">
        <f t="shared" ref="T68:T131" ca="1" si="15">VLOOKUP(S68,Table_RndRarity,3,0)</f>
        <v>#REF!</v>
      </c>
      <c r="U68" s="107" t="str">
        <f t="shared" ref="U68:U131" ca="1" si="16">IFERROR(IF(T68=1,R68,""),"")</f>
        <v/>
      </c>
      <c r="V68" s="107">
        <f t="shared" ref="V68:V131" ca="1" si="17">IFERROR(VLOOKUP(U68,INDIRECT($K$5),10,0),0)</f>
        <v>0</v>
      </c>
      <c r="W68" s="107">
        <f t="shared" ca="1" si="6"/>
        <v>0</v>
      </c>
      <c r="X68" s="107">
        <f t="shared" ref="X68:X131" ca="1" si="18">W68/$W$2</f>
        <v>0</v>
      </c>
      <c r="Y68" s="107">
        <f t="shared" ca="1" si="7"/>
        <v>0.99999999999999989</v>
      </c>
    </row>
    <row r="69" spans="6:25" x14ac:dyDescent="0.25">
      <c r="F69" s="107">
        <v>38</v>
      </c>
      <c r="G69" s="107" t="e">
        <f t="shared" si="8"/>
        <v>#REF!</v>
      </c>
      <c r="H69" s="107">
        <f t="shared" si="9"/>
        <v>0</v>
      </c>
      <c r="I69" s="107">
        <f t="shared" si="11"/>
        <v>0</v>
      </c>
      <c r="J69" s="107">
        <f t="shared" si="10"/>
        <v>0</v>
      </c>
      <c r="K69" s="107">
        <f t="shared" si="12"/>
        <v>0.99999999999999967</v>
      </c>
      <c r="Q69" s="107">
        <v>66</v>
      </c>
      <c r="R69" s="107" t="e">
        <f t="shared" ca="1" si="13"/>
        <v>#REF!</v>
      </c>
      <c r="S69" s="107" t="e">
        <f t="shared" ca="1" si="14"/>
        <v>#REF!</v>
      </c>
      <c r="T69" s="107" t="e">
        <f t="shared" ca="1" si="15"/>
        <v>#REF!</v>
      </c>
      <c r="U69" s="107" t="str">
        <f t="shared" ca="1" si="16"/>
        <v/>
      </c>
      <c r="V69" s="107">
        <f t="shared" ca="1" si="17"/>
        <v>0</v>
      </c>
      <c r="W69" s="107">
        <f t="shared" ref="W69:W132" ca="1" si="19">IF(V69&gt;0,(($V$1-V69)/$V$2)+($S$2*(V69/$V$1)),0)</f>
        <v>0</v>
      </c>
      <c r="X69" s="107">
        <f t="shared" ca="1" si="18"/>
        <v>0</v>
      </c>
      <c r="Y69" s="107">
        <f t="shared" ref="Y69:Y132" ca="1" si="20">X69+Y68</f>
        <v>0.99999999999999989</v>
      </c>
    </row>
    <row r="70" spans="6:25" x14ac:dyDescent="0.25">
      <c r="F70" s="107">
        <v>39</v>
      </c>
      <c r="G70" s="107" t="e">
        <f t="shared" si="8"/>
        <v>#REF!</v>
      </c>
      <c r="H70" s="107">
        <f t="shared" si="9"/>
        <v>0</v>
      </c>
      <c r="I70" s="107">
        <f t="shared" si="11"/>
        <v>0</v>
      </c>
      <c r="J70" s="107">
        <f t="shared" si="10"/>
        <v>0</v>
      </c>
      <c r="K70" s="107">
        <f t="shared" si="12"/>
        <v>0.99999999999999967</v>
      </c>
      <c r="Q70" s="107">
        <v>67</v>
      </c>
      <c r="R70" s="107" t="e">
        <f t="shared" ca="1" si="13"/>
        <v>#REF!</v>
      </c>
      <c r="S70" s="107" t="e">
        <f t="shared" ca="1" si="14"/>
        <v>#REF!</v>
      </c>
      <c r="T70" s="107" t="e">
        <f t="shared" ca="1" si="15"/>
        <v>#REF!</v>
      </c>
      <c r="U70" s="107" t="str">
        <f t="shared" ca="1" si="16"/>
        <v/>
      </c>
      <c r="V70" s="107">
        <f t="shared" ca="1" si="17"/>
        <v>0</v>
      </c>
      <c r="W70" s="107">
        <f t="shared" ca="1" si="19"/>
        <v>0</v>
      </c>
      <c r="X70" s="107">
        <f t="shared" ca="1" si="18"/>
        <v>0</v>
      </c>
      <c r="Y70" s="107">
        <f t="shared" ca="1" si="20"/>
        <v>0.99999999999999989</v>
      </c>
    </row>
    <row r="71" spans="6:25" x14ac:dyDescent="0.25">
      <c r="F71" s="107">
        <v>40</v>
      </c>
      <c r="G71" s="107" t="e">
        <f t="shared" si="8"/>
        <v>#REF!</v>
      </c>
      <c r="H71" s="107">
        <f t="shared" si="9"/>
        <v>0</v>
      </c>
      <c r="I71" s="107">
        <f t="shared" si="11"/>
        <v>0</v>
      </c>
      <c r="J71" s="107">
        <f t="shared" si="10"/>
        <v>0</v>
      </c>
      <c r="K71" s="107">
        <f t="shared" si="12"/>
        <v>0.99999999999999967</v>
      </c>
      <c r="Q71" s="107">
        <v>68</v>
      </c>
      <c r="R71" s="107" t="e">
        <f t="shared" ca="1" si="13"/>
        <v>#REF!</v>
      </c>
      <c r="S71" s="107" t="e">
        <f t="shared" ca="1" si="14"/>
        <v>#REF!</v>
      </c>
      <c r="T71" s="107" t="e">
        <f t="shared" ca="1" si="15"/>
        <v>#REF!</v>
      </c>
      <c r="U71" s="107" t="str">
        <f t="shared" ca="1" si="16"/>
        <v/>
      </c>
      <c r="V71" s="107">
        <f t="shared" ca="1" si="17"/>
        <v>0</v>
      </c>
      <c r="W71" s="107">
        <f t="shared" ca="1" si="19"/>
        <v>0</v>
      </c>
      <c r="X71" s="107">
        <f t="shared" ca="1" si="18"/>
        <v>0</v>
      </c>
      <c r="Y71" s="107">
        <f t="shared" ca="1" si="20"/>
        <v>0.99999999999999989</v>
      </c>
    </row>
    <row r="72" spans="6:25" x14ac:dyDescent="0.25">
      <c r="F72" s="107">
        <v>41</v>
      </c>
      <c r="G72" s="107" t="e">
        <f t="shared" si="8"/>
        <v>#REF!</v>
      </c>
      <c r="H72" s="107">
        <f t="shared" si="9"/>
        <v>0</v>
      </c>
      <c r="I72" s="107">
        <f t="shared" si="11"/>
        <v>0</v>
      </c>
      <c r="J72" s="107">
        <f t="shared" si="10"/>
        <v>0</v>
      </c>
      <c r="K72" s="107">
        <f t="shared" si="12"/>
        <v>0.99999999999999967</v>
      </c>
      <c r="Q72" s="107">
        <v>69</v>
      </c>
      <c r="R72" s="107" t="e">
        <f t="shared" ca="1" si="13"/>
        <v>#REF!</v>
      </c>
      <c r="S72" s="107" t="e">
        <f t="shared" ca="1" si="14"/>
        <v>#REF!</v>
      </c>
      <c r="T72" s="107" t="e">
        <f t="shared" ca="1" si="15"/>
        <v>#REF!</v>
      </c>
      <c r="U72" s="107" t="str">
        <f t="shared" ca="1" si="16"/>
        <v/>
      </c>
      <c r="V72" s="107">
        <f t="shared" ca="1" si="17"/>
        <v>0</v>
      </c>
      <c r="W72" s="107">
        <f t="shared" ca="1" si="19"/>
        <v>0</v>
      </c>
      <c r="X72" s="107">
        <f t="shared" ca="1" si="18"/>
        <v>0</v>
      </c>
      <c r="Y72" s="107">
        <f t="shared" ca="1" si="20"/>
        <v>0.99999999999999989</v>
      </c>
    </row>
    <row r="73" spans="6:25" x14ac:dyDescent="0.25">
      <c r="F73" s="107">
        <v>42</v>
      </c>
      <c r="G73" s="107" t="e">
        <f t="shared" si="8"/>
        <v>#REF!</v>
      </c>
      <c r="H73" s="107">
        <f t="shared" si="9"/>
        <v>0</v>
      </c>
      <c r="I73" s="107">
        <f t="shared" si="11"/>
        <v>0</v>
      </c>
      <c r="J73" s="107">
        <f t="shared" si="10"/>
        <v>0</v>
      </c>
      <c r="K73" s="107">
        <f t="shared" si="12"/>
        <v>0.99999999999999967</v>
      </c>
      <c r="Q73" s="107">
        <v>70</v>
      </c>
      <c r="R73" s="107" t="e">
        <f t="shared" ca="1" si="13"/>
        <v>#REF!</v>
      </c>
      <c r="S73" s="107" t="e">
        <f t="shared" ca="1" si="14"/>
        <v>#REF!</v>
      </c>
      <c r="T73" s="107" t="e">
        <f t="shared" ca="1" si="15"/>
        <v>#REF!</v>
      </c>
      <c r="U73" s="107" t="str">
        <f t="shared" ca="1" si="16"/>
        <v/>
      </c>
      <c r="V73" s="107">
        <f t="shared" ca="1" si="17"/>
        <v>0</v>
      </c>
      <c r="W73" s="107">
        <f t="shared" ca="1" si="19"/>
        <v>0</v>
      </c>
      <c r="X73" s="107">
        <f t="shared" ca="1" si="18"/>
        <v>0</v>
      </c>
      <c r="Y73" s="107">
        <f t="shared" ca="1" si="20"/>
        <v>0.99999999999999989</v>
      </c>
    </row>
    <row r="74" spans="6:25" x14ac:dyDescent="0.25">
      <c r="F74" s="107">
        <v>43</v>
      </c>
      <c r="G74" s="107" t="e">
        <f t="shared" si="8"/>
        <v>#REF!</v>
      </c>
      <c r="H74" s="107">
        <f t="shared" si="9"/>
        <v>0</v>
      </c>
      <c r="I74" s="107">
        <f t="shared" si="11"/>
        <v>0</v>
      </c>
      <c r="J74" s="107">
        <f t="shared" si="10"/>
        <v>0</v>
      </c>
      <c r="K74" s="107">
        <f t="shared" si="12"/>
        <v>0.99999999999999967</v>
      </c>
      <c r="Q74" s="107">
        <v>71</v>
      </c>
      <c r="R74" s="107" t="e">
        <f t="shared" ca="1" si="13"/>
        <v>#REF!</v>
      </c>
      <c r="S74" s="107" t="e">
        <f t="shared" ca="1" si="14"/>
        <v>#REF!</v>
      </c>
      <c r="T74" s="107" t="e">
        <f t="shared" ca="1" si="15"/>
        <v>#REF!</v>
      </c>
      <c r="U74" s="107" t="str">
        <f t="shared" ca="1" si="16"/>
        <v/>
      </c>
      <c r="V74" s="107">
        <f t="shared" ca="1" si="17"/>
        <v>0</v>
      </c>
      <c r="W74" s="107">
        <f t="shared" ca="1" si="19"/>
        <v>0</v>
      </c>
      <c r="X74" s="107">
        <f t="shared" ca="1" si="18"/>
        <v>0</v>
      </c>
      <c r="Y74" s="107">
        <f t="shared" ca="1" si="20"/>
        <v>0.99999999999999989</v>
      </c>
    </row>
    <row r="75" spans="6:25" x14ac:dyDescent="0.25">
      <c r="F75" s="107">
        <v>44</v>
      </c>
      <c r="G75" s="107" t="e">
        <f t="shared" si="8"/>
        <v>#REF!</v>
      </c>
      <c r="H75" s="107">
        <f t="shared" si="9"/>
        <v>0</v>
      </c>
      <c r="I75" s="107">
        <f t="shared" si="11"/>
        <v>0</v>
      </c>
      <c r="J75" s="107">
        <f t="shared" si="10"/>
        <v>0</v>
      </c>
      <c r="K75" s="107">
        <f t="shared" si="12"/>
        <v>0.99999999999999967</v>
      </c>
      <c r="Q75" s="107">
        <v>72</v>
      </c>
      <c r="R75" s="107" t="e">
        <f t="shared" ca="1" si="13"/>
        <v>#REF!</v>
      </c>
      <c r="S75" s="107" t="e">
        <f t="shared" ca="1" si="14"/>
        <v>#REF!</v>
      </c>
      <c r="T75" s="107" t="e">
        <f t="shared" ca="1" si="15"/>
        <v>#REF!</v>
      </c>
      <c r="U75" s="107" t="str">
        <f t="shared" ca="1" si="16"/>
        <v/>
      </c>
      <c r="V75" s="107">
        <f t="shared" ca="1" si="17"/>
        <v>0</v>
      </c>
      <c r="W75" s="107">
        <f t="shared" ca="1" si="19"/>
        <v>0</v>
      </c>
      <c r="X75" s="107">
        <f t="shared" ca="1" si="18"/>
        <v>0</v>
      </c>
      <c r="Y75" s="107">
        <f t="shared" ca="1" si="20"/>
        <v>0.99999999999999989</v>
      </c>
    </row>
    <row r="76" spans="6:25" x14ac:dyDescent="0.25">
      <c r="F76" s="107">
        <v>45</v>
      </c>
      <c r="G76" s="107" t="e">
        <f t="shared" si="8"/>
        <v>#REF!</v>
      </c>
      <c r="H76" s="107">
        <f t="shared" si="9"/>
        <v>0</v>
      </c>
      <c r="I76" s="107">
        <f t="shared" si="11"/>
        <v>0</v>
      </c>
      <c r="J76" s="107">
        <f t="shared" si="10"/>
        <v>0</v>
      </c>
      <c r="K76" s="107">
        <f t="shared" si="12"/>
        <v>0.99999999999999967</v>
      </c>
      <c r="Q76" s="107">
        <v>73</v>
      </c>
      <c r="R76" s="107" t="e">
        <f t="shared" ca="1" si="13"/>
        <v>#REF!</v>
      </c>
      <c r="S76" s="107" t="e">
        <f t="shared" ca="1" si="14"/>
        <v>#REF!</v>
      </c>
      <c r="T76" s="107" t="e">
        <f t="shared" ca="1" si="15"/>
        <v>#REF!</v>
      </c>
      <c r="U76" s="107" t="str">
        <f t="shared" ca="1" si="16"/>
        <v/>
      </c>
      <c r="V76" s="107">
        <f t="shared" ca="1" si="17"/>
        <v>0</v>
      </c>
      <c r="W76" s="107">
        <f t="shared" ca="1" si="19"/>
        <v>0</v>
      </c>
      <c r="X76" s="107">
        <f t="shared" ca="1" si="18"/>
        <v>0</v>
      </c>
      <c r="Y76" s="107">
        <f t="shared" ca="1" si="20"/>
        <v>0.99999999999999989</v>
      </c>
    </row>
    <row r="77" spans="6:25" x14ac:dyDescent="0.25">
      <c r="F77" s="107">
        <v>46</v>
      </c>
      <c r="G77" s="107" t="e">
        <f t="shared" si="8"/>
        <v>#REF!</v>
      </c>
      <c r="H77" s="107">
        <f t="shared" si="9"/>
        <v>0</v>
      </c>
      <c r="I77" s="107">
        <f t="shared" si="11"/>
        <v>0</v>
      </c>
      <c r="J77" s="107">
        <f t="shared" si="10"/>
        <v>0</v>
      </c>
      <c r="K77" s="107">
        <f t="shared" si="12"/>
        <v>0.99999999999999967</v>
      </c>
      <c r="Q77" s="107">
        <v>74</v>
      </c>
      <c r="R77" s="107" t="e">
        <f t="shared" ca="1" si="13"/>
        <v>#REF!</v>
      </c>
      <c r="S77" s="107" t="e">
        <f t="shared" ca="1" si="14"/>
        <v>#REF!</v>
      </c>
      <c r="T77" s="107" t="e">
        <f t="shared" ca="1" si="15"/>
        <v>#REF!</v>
      </c>
      <c r="U77" s="107" t="str">
        <f t="shared" ca="1" si="16"/>
        <v/>
      </c>
      <c r="V77" s="107">
        <f t="shared" ca="1" si="17"/>
        <v>0</v>
      </c>
      <c r="W77" s="107">
        <f t="shared" ca="1" si="19"/>
        <v>0</v>
      </c>
      <c r="X77" s="107">
        <f t="shared" ca="1" si="18"/>
        <v>0</v>
      </c>
      <c r="Y77" s="107">
        <f t="shared" ca="1" si="20"/>
        <v>0.99999999999999989</v>
      </c>
    </row>
    <row r="78" spans="6:25" x14ac:dyDescent="0.25">
      <c r="F78" s="107">
        <v>47</v>
      </c>
      <c r="G78" s="107" t="e">
        <f t="shared" si="8"/>
        <v>#REF!</v>
      </c>
      <c r="H78" s="107">
        <f t="shared" si="9"/>
        <v>0</v>
      </c>
      <c r="I78" s="107">
        <f t="shared" si="11"/>
        <v>0</v>
      </c>
      <c r="J78" s="107">
        <f t="shared" si="10"/>
        <v>0</v>
      </c>
      <c r="K78" s="107">
        <f t="shared" si="12"/>
        <v>0.99999999999999967</v>
      </c>
      <c r="Q78" s="107">
        <v>75</v>
      </c>
      <c r="R78" s="107" t="e">
        <f t="shared" ca="1" si="13"/>
        <v>#REF!</v>
      </c>
      <c r="S78" s="107" t="e">
        <f t="shared" ca="1" si="14"/>
        <v>#REF!</v>
      </c>
      <c r="T78" s="107" t="e">
        <f t="shared" ca="1" si="15"/>
        <v>#REF!</v>
      </c>
      <c r="U78" s="107" t="str">
        <f t="shared" ca="1" si="16"/>
        <v/>
      </c>
      <c r="V78" s="107">
        <f t="shared" ca="1" si="17"/>
        <v>0</v>
      </c>
      <c r="W78" s="107">
        <f t="shared" ca="1" si="19"/>
        <v>0</v>
      </c>
      <c r="X78" s="107">
        <f t="shared" ca="1" si="18"/>
        <v>0</v>
      </c>
      <c r="Y78" s="107">
        <f t="shared" ca="1" si="20"/>
        <v>0.99999999999999989</v>
      </c>
    </row>
    <row r="79" spans="6:25" x14ac:dyDescent="0.25">
      <c r="F79" s="107">
        <v>48</v>
      </c>
      <c r="G79" s="107" t="e">
        <f t="shared" si="8"/>
        <v>#REF!</v>
      </c>
      <c r="H79" s="107">
        <f t="shared" si="9"/>
        <v>0</v>
      </c>
      <c r="I79" s="107">
        <f t="shared" si="11"/>
        <v>0</v>
      </c>
      <c r="J79" s="107">
        <f t="shared" si="10"/>
        <v>0</v>
      </c>
      <c r="K79" s="107">
        <f t="shared" si="12"/>
        <v>0.99999999999999967</v>
      </c>
      <c r="Q79" s="107">
        <v>76</v>
      </c>
      <c r="R79" s="107" t="e">
        <f t="shared" ca="1" si="13"/>
        <v>#REF!</v>
      </c>
      <c r="S79" s="107" t="e">
        <f t="shared" ca="1" si="14"/>
        <v>#REF!</v>
      </c>
      <c r="T79" s="107" t="e">
        <f t="shared" ca="1" si="15"/>
        <v>#REF!</v>
      </c>
      <c r="U79" s="107" t="str">
        <f t="shared" ca="1" si="16"/>
        <v/>
      </c>
      <c r="V79" s="107">
        <f t="shared" ca="1" si="17"/>
        <v>0</v>
      </c>
      <c r="W79" s="107">
        <f t="shared" ca="1" si="19"/>
        <v>0</v>
      </c>
      <c r="X79" s="107">
        <f t="shared" ca="1" si="18"/>
        <v>0</v>
      </c>
      <c r="Y79" s="107">
        <f t="shared" ca="1" si="20"/>
        <v>0.99999999999999989</v>
      </c>
    </row>
    <row r="80" spans="6:25" x14ac:dyDescent="0.25">
      <c r="F80" s="107">
        <v>49</v>
      </c>
      <c r="G80" s="107" t="e">
        <f t="shared" si="8"/>
        <v>#REF!</v>
      </c>
      <c r="H80" s="107">
        <f t="shared" si="9"/>
        <v>0</v>
      </c>
      <c r="I80" s="107">
        <f t="shared" si="11"/>
        <v>0</v>
      </c>
      <c r="J80" s="107">
        <f t="shared" si="10"/>
        <v>0</v>
      </c>
      <c r="K80" s="107">
        <f t="shared" si="12"/>
        <v>0.99999999999999967</v>
      </c>
      <c r="Q80" s="107">
        <v>77</v>
      </c>
      <c r="R80" s="107" t="e">
        <f t="shared" ca="1" si="13"/>
        <v>#REF!</v>
      </c>
      <c r="S80" s="107" t="e">
        <f t="shared" ca="1" si="14"/>
        <v>#REF!</v>
      </c>
      <c r="T80" s="107" t="e">
        <f t="shared" ca="1" si="15"/>
        <v>#REF!</v>
      </c>
      <c r="U80" s="107" t="str">
        <f t="shared" ca="1" si="16"/>
        <v/>
      </c>
      <c r="V80" s="107">
        <f t="shared" ca="1" si="17"/>
        <v>0</v>
      </c>
      <c r="W80" s="107">
        <f t="shared" ca="1" si="19"/>
        <v>0</v>
      </c>
      <c r="X80" s="107">
        <f t="shared" ca="1" si="18"/>
        <v>0</v>
      </c>
      <c r="Y80" s="107">
        <f t="shared" ca="1" si="20"/>
        <v>0.99999999999999989</v>
      </c>
    </row>
    <row r="81" spans="6:25" x14ac:dyDescent="0.25">
      <c r="F81" s="107">
        <v>50</v>
      </c>
      <c r="G81" s="107" t="e">
        <f t="shared" si="8"/>
        <v>#REF!</v>
      </c>
      <c r="H81" s="107">
        <f t="shared" si="9"/>
        <v>0</v>
      </c>
      <c r="I81" s="107">
        <f t="shared" si="11"/>
        <v>0</v>
      </c>
      <c r="J81" s="107">
        <f t="shared" si="10"/>
        <v>0</v>
      </c>
      <c r="K81" s="107">
        <f t="shared" si="12"/>
        <v>0.99999999999999967</v>
      </c>
      <c r="Q81" s="107">
        <v>78</v>
      </c>
      <c r="R81" s="107" t="e">
        <f t="shared" ca="1" si="13"/>
        <v>#REF!</v>
      </c>
      <c r="S81" s="107" t="e">
        <f t="shared" ca="1" si="14"/>
        <v>#REF!</v>
      </c>
      <c r="T81" s="107" t="e">
        <f t="shared" ca="1" si="15"/>
        <v>#REF!</v>
      </c>
      <c r="U81" s="107" t="str">
        <f t="shared" ca="1" si="16"/>
        <v/>
      </c>
      <c r="V81" s="107">
        <f t="shared" ca="1" si="17"/>
        <v>0</v>
      </c>
      <c r="W81" s="107">
        <f t="shared" ca="1" si="19"/>
        <v>0</v>
      </c>
      <c r="X81" s="107">
        <f t="shared" ca="1" si="18"/>
        <v>0</v>
      </c>
      <c r="Y81" s="107">
        <f t="shared" ca="1" si="20"/>
        <v>0.99999999999999989</v>
      </c>
    </row>
    <row r="82" spans="6:25" x14ac:dyDescent="0.25">
      <c r="F82" s="107">
        <v>51</v>
      </c>
      <c r="G82" s="107" t="e">
        <f t="shared" si="8"/>
        <v>#REF!</v>
      </c>
      <c r="H82" s="107">
        <f t="shared" si="9"/>
        <v>0</v>
      </c>
      <c r="I82" s="107">
        <f t="shared" si="11"/>
        <v>0</v>
      </c>
      <c r="J82" s="107">
        <f t="shared" si="10"/>
        <v>0</v>
      </c>
      <c r="K82" s="107">
        <f t="shared" si="12"/>
        <v>0.99999999999999967</v>
      </c>
      <c r="Q82" s="107">
        <v>79</v>
      </c>
      <c r="R82" s="107" t="e">
        <f t="shared" ca="1" si="13"/>
        <v>#REF!</v>
      </c>
      <c r="S82" s="107" t="e">
        <f t="shared" ca="1" si="14"/>
        <v>#REF!</v>
      </c>
      <c r="T82" s="107" t="e">
        <f t="shared" ca="1" si="15"/>
        <v>#REF!</v>
      </c>
      <c r="U82" s="107" t="str">
        <f t="shared" ca="1" si="16"/>
        <v/>
      </c>
      <c r="V82" s="107">
        <f t="shared" ca="1" si="17"/>
        <v>0</v>
      </c>
      <c r="W82" s="107">
        <f t="shared" ca="1" si="19"/>
        <v>0</v>
      </c>
      <c r="X82" s="107">
        <f t="shared" ca="1" si="18"/>
        <v>0</v>
      </c>
      <c r="Y82" s="107">
        <f t="shared" ca="1" si="20"/>
        <v>0.99999999999999989</v>
      </c>
    </row>
    <row r="83" spans="6:25" x14ac:dyDescent="0.25">
      <c r="F83" s="107">
        <v>52</v>
      </c>
      <c r="G83" s="107" t="e">
        <f t="shared" si="8"/>
        <v>#REF!</v>
      </c>
      <c r="H83" s="107">
        <f t="shared" si="9"/>
        <v>0</v>
      </c>
      <c r="I83" s="107">
        <f t="shared" si="11"/>
        <v>0</v>
      </c>
      <c r="J83" s="107">
        <f t="shared" si="10"/>
        <v>0</v>
      </c>
      <c r="K83" s="107">
        <f t="shared" si="12"/>
        <v>0.99999999999999967</v>
      </c>
      <c r="Q83" s="107">
        <v>80</v>
      </c>
      <c r="R83" s="107" t="e">
        <f t="shared" ca="1" si="13"/>
        <v>#REF!</v>
      </c>
      <c r="S83" s="107" t="e">
        <f t="shared" ca="1" si="14"/>
        <v>#REF!</v>
      </c>
      <c r="T83" s="107" t="e">
        <f t="shared" ca="1" si="15"/>
        <v>#REF!</v>
      </c>
      <c r="U83" s="107" t="str">
        <f t="shared" ca="1" si="16"/>
        <v/>
      </c>
      <c r="V83" s="107">
        <f t="shared" ca="1" si="17"/>
        <v>0</v>
      </c>
      <c r="W83" s="107">
        <f t="shared" ca="1" si="19"/>
        <v>0</v>
      </c>
      <c r="X83" s="107">
        <f t="shared" ca="1" si="18"/>
        <v>0</v>
      </c>
      <c r="Y83" s="107">
        <f t="shared" ca="1" si="20"/>
        <v>0.99999999999999989</v>
      </c>
    </row>
    <row r="84" spans="6:25" x14ac:dyDescent="0.25">
      <c r="F84" s="107">
        <v>53</v>
      </c>
      <c r="G84" s="107" t="e">
        <f t="shared" si="8"/>
        <v>#REF!</v>
      </c>
      <c r="H84" s="107">
        <f t="shared" si="9"/>
        <v>0</v>
      </c>
      <c r="I84" s="107">
        <f t="shared" si="11"/>
        <v>0</v>
      </c>
      <c r="J84" s="107">
        <f t="shared" si="10"/>
        <v>0</v>
      </c>
      <c r="K84" s="107">
        <f t="shared" si="12"/>
        <v>0.99999999999999967</v>
      </c>
      <c r="Q84" s="107">
        <v>81</v>
      </c>
      <c r="R84" s="107" t="e">
        <f t="shared" ca="1" si="13"/>
        <v>#REF!</v>
      </c>
      <c r="S84" s="107" t="e">
        <f t="shared" ca="1" si="14"/>
        <v>#REF!</v>
      </c>
      <c r="T84" s="107" t="e">
        <f t="shared" ca="1" si="15"/>
        <v>#REF!</v>
      </c>
      <c r="U84" s="107" t="str">
        <f t="shared" ca="1" si="16"/>
        <v/>
      </c>
      <c r="V84" s="107">
        <f t="shared" ca="1" si="17"/>
        <v>0</v>
      </c>
      <c r="W84" s="107">
        <f t="shared" ca="1" si="19"/>
        <v>0</v>
      </c>
      <c r="X84" s="107">
        <f t="shared" ca="1" si="18"/>
        <v>0</v>
      </c>
      <c r="Y84" s="107">
        <f t="shared" ca="1" si="20"/>
        <v>0.99999999999999989</v>
      </c>
    </row>
    <row r="85" spans="6:25" x14ac:dyDescent="0.25">
      <c r="F85" s="107">
        <v>54</v>
      </c>
      <c r="G85" s="107" t="e">
        <f t="shared" si="8"/>
        <v>#REF!</v>
      </c>
      <c r="H85" s="107">
        <f t="shared" si="9"/>
        <v>0</v>
      </c>
      <c r="I85" s="107">
        <f t="shared" si="11"/>
        <v>0</v>
      </c>
      <c r="J85" s="107">
        <f t="shared" si="10"/>
        <v>0</v>
      </c>
      <c r="K85" s="107">
        <f t="shared" si="12"/>
        <v>0.99999999999999967</v>
      </c>
      <c r="Q85" s="107">
        <v>82</v>
      </c>
      <c r="R85" s="107" t="e">
        <f t="shared" ca="1" si="13"/>
        <v>#REF!</v>
      </c>
      <c r="S85" s="107" t="e">
        <f t="shared" ca="1" si="14"/>
        <v>#REF!</v>
      </c>
      <c r="T85" s="107" t="e">
        <f t="shared" ca="1" si="15"/>
        <v>#REF!</v>
      </c>
      <c r="U85" s="107" t="str">
        <f t="shared" ca="1" si="16"/>
        <v/>
      </c>
      <c r="V85" s="107">
        <f t="shared" ca="1" si="17"/>
        <v>0</v>
      </c>
      <c r="W85" s="107">
        <f t="shared" ca="1" si="19"/>
        <v>0</v>
      </c>
      <c r="X85" s="107">
        <f t="shared" ca="1" si="18"/>
        <v>0</v>
      </c>
      <c r="Y85" s="107">
        <f t="shared" ca="1" si="20"/>
        <v>0.99999999999999989</v>
      </c>
    </row>
    <row r="86" spans="6:25" x14ac:dyDescent="0.25">
      <c r="F86" s="107">
        <v>55</v>
      </c>
      <c r="G86" s="107" t="e">
        <f t="shared" si="8"/>
        <v>#REF!</v>
      </c>
      <c r="H86" s="107">
        <f t="shared" si="9"/>
        <v>0</v>
      </c>
      <c r="I86" s="107">
        <f t="shared" si="11"/>
        <v>0</v>
      </c>
      <c r="J86" s="107">
        <f t="shared" si="10"/>
        <v>0</v>
      </c>
      <c r="K86" s="107">
        <f t="shared" si="12"/>
        <v>0.99999999999999967</v>
      </c>
      <c r="Q86" s="107">
        <v>83</v>
      </c>
      <c r="R86" s="107" t="e">
        <f t="shared" ca="1" si="13"/>
        <v>#REF!</v>
      </c>
      <c r="S86" s="107" t="e">
        <f t="shared" ca="1" si="14"/>
        <v>#REF!</v>
      </c>
      <c r="T86" s="107" t="e">
        <f t="shared" ca="1" si="15"/>
        <v>#REF!</v>
      </c>
      <c r="U86" s="107" t="str">
        <f t="shared" ca="1" si="16"/>
        <v/>
      </c>
      <c r="V86" s="107">
        <f t="shared" ca="1" si="17"/>
        <v>0</v>
      </c>
      <c r="W86" s="107">
        <f t="shared" ca="1" si="19"/>
        <v>0</v>
      </c>
      <c r="X86" s="107">
        <f t="shared" ca="1" si="18"/>
        <v>0</v>
      </c>
      <c r="Y86" s="107">
        <f t="shared" ca="1" si="20"/>
        <v>0.99999999999999989</v>
      </c>
    </row>
    <row r="87" spans="6:25" x14ac:dyDescent="0.25">
      <c r="F87" s="107">
        <v>56</v>
      </c>
      <c r="G87" s="107" t="e">
        <f t="shared" si="8"/>
        <v>#REF!</v>
      </c>
      <c r="H87" s="107">
        <f t="shared" si="9"/>
        <v>0</v>
      </c>
      <c r="I87" s="107">
        <f t="shared" si="11"/>
        <v>0</v>
      </c>
      <c r="J87" s="107">
        <f t="shared" si="10"/>
        <v>0</v>
      </c>
      <c r="K87" s="107">
        <f t="shared" si="12"/>
        <v>0.99999999999999967</v>
      </c>
      <c r="Q87" s="107">
        <v>84</v>
      </c>
      <c r="R87" s="107" t="e">
        <f t="shared" ca="1" si="13"/>
        <v>#REF!</v>
      </c>
      <c r="S87" s="107" t="e">
        <f t="shared" ca="1" si="14"/>
        <v>#REF!</v>
      </c>
      <c r="T87" s="107" t="e">
        <f t="shared" ca="1" si="15"/>
        <v>#REF!</v>
      </c>
      <c r="U87" s="107" t="str">
        <f t="shared" ca="1" si="16"/>
        <v/>
      </c>
      <c r="V87" s="107">
        <f t="shared" ca="1" si="17"/>
        <v>0</v>
      </c>
      <c r="W87" s="107">
        <f t="shared" ca="1" si="19"/>
        <v>0</v>
      </c>
      <c r="X87" s="107">
        <f t="shared" ca="1" si="18"/>
        <v>0</v>
      </c>
      <c r="Y87" s="107">
        <f t="shared" ca="1" si="20"/>
        <v>0.99999999999999989</v>
      </c>
    </row>
    <row r="88" spans="6:25" x14ac:dyDescent="0.25">
      <c r="F88" s="107">
        <v>57</v>
      </c>
      <c r="G88" s="107" t="e">
        <f t="shared" si="8"/>
        <v>#REF!</v>
      </c>
      <c r="H88" s="107">
        <f t="shared" si="9"/>
        <v>0</v>
      </c>
      <c r="I88" s="107">
        <f t="shared" si="11"/>
        <v>0</v>
      </c>
      <c r="J88" s="107">
        <f t="shared" si="10"/>
        <v>0</v>
      </c>
      <c r="K88" s="107">
        <f t="shared" si="12"/>
        <v>0.99999999999999967</v>
      </c>
      <c r="Q88" s="107">
        <v>85</v>
      </c>
      <c r="R88" s="107" t="e">
        <f t="shared" ca="1" si="13"/>
        <v>#REF!</v>
      </c>
      <c r="S88" s="107" t="e">
        <f t="shared" ca="1" si="14"/>
        <v>#REF!</v>
      </c>
      <c r="T88" s="107" t="e">
        <f t="shared" ca="1" si="15"/>
        <v>#REF!</v>
      </c>
      <c r="U88" s="107" t="str">
        <f t="shared" ca="1" si="16"/>
        <v/>
      </c>
      <c r="V88" s="107">
        <f t="shared" ca="1" si="17"/>
        <v>0</v>
      </c>
      <c r="W88" s="107">
        <f t="shared" ca="1" si="19"/>
        <v>0</v>
      </c>
      <c r="X88" s="107">
        <f t="shared" ca="1" si="18"/>
        <v>0</v>
      </c>
      <c r="Y88" s="107">
        <f t="shared" ca="1" si="20"/>
        <v>0.99999999999999989</v>
      </c>
    </row>
    <row r="89" spans="6:25" x14ac:dyDescent="0.25">
      <c r="F89" s="107">
        <v>58</v>
      </c>
      <c r="G89" s="107" t="e">
        <f t="shared" si="8"/>
        <v>#REF!</v>
      </c>
      <c r="H89" s="107">
        <f t="shared" si="9"/>
        <v>0</v>
      </c>
      <c r="I89" s="107">
        <f t="shared" si="11"/>
        <v>0</v>
      </c>
      <c r="J89" s="107">
        <f t="shared" si="10"/>
        <v>0</v>
      </c>
      <c r="K89" s="107">
        <f t="shared" si="12"/>
        <v>0.99999999999999967</v>
      </c>
      <c r="Q89" s="107">
        <v>86</v>
      </c>
      <c r="R89" s="107" t="e">
        <f t="shared" ca="1" si="13"/>
        <v>#REF!</v>
      </c>
      <c r="S89" s="107" t="e">
        <f t="shared" ca="1" si="14"/>
        <v>#REF!</v>
      </c>
      <c r="T89" s="107" t="e">
        <f t="shared" ca="1" si="15"/>
        <v>#REF!</v>
      </c>
      <c r="U89" s="107" t="str">
        <f t="shared" ca="1" si="16"/>
        <v/>
      </c>
      <c r="V89" s="107">
        <f t="shared" ca="1" si="17"/>
        <v>0</v>
      </c>
      <c r="W89" s="107">
        <f t="shared" ca="1" si="19"/>
        <v>0</v>
      </c>
      <c r="X89" s="107">
        <f t="shared" ca="1" si="18"/>
        <v>0</v>
      </c>
      <c r="Y89" s="107">
        <f t="shared" ca="1" si="20"/>
        <v>0.99999999999999989</v>
      </c>
    </row>
    <row r="90" spans="6:25" x14ac:dyDescent="0.25">
      <c r="F90" s="107">
        <v>59</v>
      </c>
      <c r="G90" s="107" t="e">
        <f t="shared" si="8"/>
        <v>#REF!</v>
      </c>
      <c r="H90" s="107">
        <f t="shared" si="9"/>
        <v>0</v>
      </c>
      <c r="I90" s="107">
        <f t="shared" si="11"/>
        <v>0</v>
      </c>
      <c r="J90" s="107">
        <f t="shared" si="10"/>
        <v>0</v>
      </c>
      <c r="K90" s="107">
        <f t="shared" si="12"/>
        <v>0.99999999999999967</v>
      </c>
      <c r="Q90" s="107">
        <v>87</v>
      </c>
      <c r="R90" s="107" t="e">
        <f t="shared" ca="1" si="13"/>
        <v>#REF!</v>
      </c>
      <c r="S90" s="107" t="e">
        <f t="shared" ca="1" si="14"/>
        <v>#REF!</v>
      </c>
      <c r="T90" s="107" t="e">
        <f t="shared" ca="1" si="15"/>
        <v>#REF!</v>
      </c>
      <c r="U90" s="107" t="str">
        <f t="shared" ca="1" si="16"/>
        <v/>
      </c>
      <c r="V90" s="107">
        <f t="shared" ca="1" si="17"/>
        <v>0</v>
      </c>
      <c r="W90" s="107">
        <f t="shared" ca="1" si="19"/>
        <v>0</v>
      </c>
      <c r="X90" s="107">
        <f t="shared" ca="1" si="18"/>
        <v>0</v>
      </c>
      <c r="Y90" s="107">
        <f t="shared" ca="1" si="20"/>
        <v>0.99999999999999989</v>
      </c>
    </row>
    <row r="91" spans="6:25" x14ac:dyDescent="0.25">
      <c r="F91" s="107">
        <v>60</v>
      </c>
      <c r="G91" s="107" t="e">
        <f t="shared" si="8"/>
        <v>#REF!</v>
      </c>
      <c r="H91" s="107">
        <f t="shared" si="9"/>
        <v>0</v>
      </c>
      <c r="I91" s="107">
        <f t="shared" si="11"/>
        <v>0</v>
      </c>
      <c r="J91" s="107">
        <f t="shared" si="10"/>
        <v>0</v>
      </c>
      <c r="K91" s="107">
        <f t="shared" si="12"/>
        <v>0.99999999999999967</v>
      </c>
      <c r="Q91" s="107">
        <v>88</v>
      </c>
      <c r="R91" s="107" t="e">
        <f t="shared" ca="1" si="13"/>
        <v>#REF!</v>
      </c>
      <c r="S91" s="107" t="e">
        <f t="shared" ca="1" si="14"/>
        <v>#REF!</v>
      </c>
      <c r="T91" s="107" t="e">
        <f t="shared" ca="1" si="15"/>
        <v>#REF!</v>
      </c>
      <c r="U91" s="107" t="str">
        <f t="shared" ca="1" si="16"/>
        <v/>
      </c>
      <c r="V91" s="107">
        <f t="shared" ca="1" si="17"/>
        <v>0</v>
      </c>
      <c r="W91" s="107">
        <f t="shared" ca="1" si="19"/>
        <v>0</v>
      </c>
      <c r="X91" s="107">
        <f t="shared" ca="1" si="18"/>
        <v>0</v>
      </c>
      <c r="Y91" s="107">
        <f t="shared" ca="1" si="20"/>
        <v>0.99999999999999989</v>
      </c>
    </row>
    <row r="92" spans="6:25" x14ac:dyDescent="0.25">
      <c r="F92" s="107">
        <v>61</v>
      </c>
      <c r="G92" s="107" t="e">
        <f t="shared" si="8"/>
        <v>#REF!</v>
      </c>
      <c r="H92" s="107">
        <f t="shared" si="9"/>
        <v>0</v>
      </c>
      <c r="I92" s="107">
        <f t="shared" si="11"/>
        <v>0</v>
      </c>
      <c r="J92" s="107">
        <f t="shared" si="10"/>
        <v>0</v>
      </c>
      <c r="K92" s="107">
        <f t="shared" si="12"/>
        <v>0.99999999999999967</v>
      </c>
      <c r="Q92" s="107">
        <v>89</v>
      </c>
      <c r="R92" s="107" t="e">
        <f t="shared" ca="1" si="13"/>
        <v>#REF!</v>
      </c>
      <c r="S92" s="107" t="e">
        <f t="shared" ca="1" si="14"/>
        <v>#REF!</v>
      </c>
      <c r="T92" s="107" t="e">
        <f t="shared" ca="1" si="15"/>
        <v>#REF!</v>
      </c>
      <c r="U92" s="107" t="str">
        <f t="shared" ca="1" si="16"/>
        <v/>
      </c>
      <c r="V92" s="107">
        <f t="shared" ca="1" si="17"/>
        <v>0</v>
      </c>
      <c r="W92" s="107">
        <f t="shared" ca="1" si="19"/>
        <v>0</v>
      </c>
      <c r="X92" s="107">
        <f t="shared" ca="1" si="18"/>
        <v>0</v>
      </c>
      <c r="Y92" s="107">
        <f t="shared" ca="1" si="20"/>
        <v>0.99999999999999989</v>
      </c>
    </row>
    <row r="93" spans="6:25" x14ac:dyDescent="0.25">
      <c r="F93" s="107">
        <v>62</v>
      </c>
      <c r="G93" s="107" t="e">
        <f t="shared" si="8"/>
        <v>#REF!</v>
      </c>
      <c r="H93" s="107">
        <f t="shared" si="9"/>
        <v>0</v>
      </c>
      <c r="I93" s="107">
        <f t="shared" si="11"/>
        <v>0</v>
      </c>
      <c r="J93" s="107">
        <f t="shared" si="10"/>
        <v>0</v>
      </c>
      <c r="K93" s="107">
        <f t="shared" si="12"/>
        <v>0.99999999999999967</v>
      </c>
      <c r="Q93" s="107">
        <v>90</v>
      </c>
      <c r="R93" s="107" t="e">
        <f t="shared" ca="1" si="13"/>
        <v>#REF!</v>
      </c>
      <c r="S93" s="107" t="e">
        <f t="shared" ca="1" si="14"/>
        <v>#REF!</v>
      </c>
      <c r="T93" s="107" t="e">
        <f t="shared" ca="1" si="15"/>
        <v>#REF!</v>
      </c>
      <c r="U93" s="107" t="str">
        <f t="shared" ca="1" si="16"/>
        <v/>
      </c>
      <c r="V93" s="107">
        <f t="shared" ca="1" si="17"/>
        <v>0</v>
      </c>
      <c r="W93" s="107">
        <f t="shared" ca="1" si="19"/>
        <v>0</v>
      </c>
      <c r="X93" s="107">
        <f t="shared" ca="1" si="18"/>
        <v>0</v>
      </c>
      <c r="Y93" s="107">
        <f t="shared" ca="1" si="20"/>
        <v>0.99999999999999989</v>
      </c>
    </row>
    <row r="94" spans="6:25" x14ac:dyDescent="0.25">
      <c r="F94" s="107">
        <v>63</v>
      </c>
      <c r="G94" s="107" t="e">
        <f t="shared" si="8"/>
        <v>#REF!</v>
      </c>
      <c r="H94" s="107">
        <f t="shared" si="9"/>
        <v>0</v>
      </c>
      <c r="I94" s="107">
        <f t="shared" si="11"/>
        <v>0</v>
      </c>
      <c r="J94" s="107">
        <f t="shared" si="10"/>
        <v>0</v>
      </c>
      <c r="K94" s="107">
        <f t="shared" si="12"/>
        <v>0.99999999999999967</v>
      </c>
      <c r="Q94" s="107">
        <v>91</v>
      </c>
      <c r="R94" s="107" t="e">
        <f t="shared" ca="1" si="13"/>
        <v>#REF!</v>
      </c>
      <c r="S94" s="107" t="e">
        <f t="shared" ca="1" si="14"/>
        <v>#REF!</v>
      </c>
      <c r="T94" s="107" t="e">
        <f t="shared" ca="1" si="15"/>
        <v>#REF!</v>
      </c>
      <c r="U94" s="107" t="str">
        <f t="shared" ca="1" si="16"/>
        <v/>
      </c>
      <c r="V94" s="107">
        <f t="shared" ca="1" si="17"/>
        <v>0</v>
      </c>
      <c r="W94" s="107">
        <f t="shared" ca="1" si="19"/>
        <v>0</v>
      </c>
      <c r="X94" s="107">
        <f t="shared" ca="1" si="18"/>
        <v>0</v>
      </c>
      <c r="Y94" s="107">
        <f t="shared" ca="1" si="20"/>
        <v>0.99999999999999989</v>
      </c>
    </row>
    <row r="95" spans="6:25" x14ac:dyDescent="0.25">
      <c r="F95" s="107">
        <v>64</v>
      </c>
      <c r="G95" s="107" t="e">
        <f t="shared" si="8"/>
        <v>#REF!</v>
      </c>
      <c r="H95" s="107">
        <f t="shared" si="9"/>
        <v>0</v>
      </c>
      <c r="I95" s="107">
        <f t="shared" si="11"/>
        <v>0</v>
      </c>
      <c r="J95" s="107">
        <f t="shared" si="10"/>
        <v>0</v>
      </c>
      <c r="K95" s="107">
        <f t="shared" si="12"/>
        <v>0.99999999999999967</v>
      </c>
      <c r="Q95" s="107">
        <v>92</v>
      </c>
      <c r="R95" s="107" t="e">
        <f t="shared" ca="1" si="13"/>
        <v>#REF!</v>
      </c>
      <c r="S95" s="107" t="e">
        <f t="shared" ca="1" si="14"/>
        <v>#REF!</v>
      </c>
      <c r="T95" s="107" t="e">
        <f t="shared" ca="1" si="15"/>
        <v>#REF!</v>
      </c>
      <c r="U95" s="107" t="str">
        <f t="shared" ca="1" si="16"/>
        <v/>
      </c>
      <c r="V95" s="107">
        <f t="shared" ca="1" si="17"/>
        <v>0</v>
      </c>
      <c r="W95" s="107">
        <f t="shared" ca="1" si="19"/>
        <v>0</v>
      </c>
      <c r="X95" s="107">
        <f t="shared" ca="1" si="18"/>
        <v>0</v>
      </c>
      <c r="Y95" s="107">
        <f t="shared" ca="1" si="20"/>
        <v>0.99999999999999989</v>
      </c>
    </row>
    <row r="96" spans="6:25" x14ac:dyDescent="0.25">
      <c r="F96" s="107">
        <v>65</v>
      </c>
      <c r="G96" s="107" t="e">
        <f t="shared" ref="G96:G159" si="21">INDEX(Table_WeaponUpgrades,F96,1)</f>
        <v>#REF!</v>
      </c>
      <c r="H96" s="107">
        <f t="shared" ref="H96:H159" si="22">IFERROR(VLOOKUP(G96,Table_WeaponUpgrades,3,0),0)</f>
        <v>0</v>
      </c>
      <c r="I96" s="107">
        <f t="shared" si="11"/>
        <v>0</v>
      </c>
      <c r="J96" s="107">
        <f t="shared" si="10"/>
        <v>0</v>
      </c>
      <c r="K96" s="107">
        <f t="shared" si="12"/>
        <v>0.99999999999999967</v>
      </c>
      <c r="Q96" s="107">
        <v>93</v>
      </c>
      <c r="R96" s="107" t="e">
        <f t="shared" ca="1" si="13"/>
        <v>#REF!</v>
      </c>
      <c r="S96" s="107" t="e">
        <f t="shared" ca="1" si="14"/>
        <v>#REF!</v>
      </c>
      <c r="T96" s="107" t="e">
        <f t="shared" ca="1" si="15"/>
        <v>#REF!</v>
      </c>
      <c r="U96" s="107" t="str">
        <f t="shared" ca="1" si="16"/>
        <v/>
      </c>
      <c r="V96" s="107">
        <f t="shared" ca="1" si="17"/>
        <v>0</v>
      </c>
      <c r="W96" s="107">
        <f t="shared" ca="1" si="19"/>
        <v>0</v>
      </c>
      <c r="X96" s="107">
        <f t="shared" ca="1" si="18"/>
        <v>0</v>
      </c>
      <c r="Y96" s="107">
        <f t="shared" ca="1" si="20"/>
        <v>0.99999999999999989</v>
      </c>
    </row>
    <row r="97" spans="6:25" x14ac:dyDescent="0.25">
      <c r="F97" s="107">
        <v>66</v>
      </c>
      <c r="G97" s="107" t="e">
        <f t="shared" si="21"/>
        <v>#REF!</v>
      </c>
      <c r="H97" s="107">
        <f t="shared" si="22"/>
        <v>0</v>
      </c>
      <c r="I97" s="107">
        <f t="shared" si="11"/>
        <v>0</v>
      </c>
      <c r="J97" s="107">
        <f t="shared" ref="J97:J160" si="23">I97/$I$30</f>
        <v>0</v>
      </c>
      <c r="K97" s="107">
        <f t="shared" si="12"/>
        <v>0.99999999999999967</v>
      </c>
      <c r="Q97" s="107">
        <v>94</v>
      </c>
      <c r="R97" s="107" t="e">
        <f t="shared" ca="1" si="13"/>
        <v>#REF!</v>
      </c>
      <c r="S97" s="107" t="e">
        <f t="shared" ca="1" si="14"/>
        <v>#REF!</v>
      </c>
      <c r="T97" s="107" t="e">
        <f t="shared" ca="1" si="15"/>
        <v>#REF!</v>
      </c>
      <c r="U97" s="107" t="str">
        <f t="shared" ca="1" si="16"/>
        <v/>
      </c>
      <c r="V97" s="107">
        <f t="shared" ca="1" si="17"/>
        <v>0</v>
      </c>
      <c r="W97" s="107">
        <f t="shared" ca="1" si="19"/>
        <v>0</v>
      </c>
      <c r="X97" s="107">
        <f t="shared" ca="1" si="18"/>
        <v>0</v>
      </c>
      <c r="Y97" s="107">
        <f t="shared" ca="1" si="20"/>
        <v>0.99999999999999989</v>
      </c>
    </row>
    <row r="98" spans="6:25" x14ac:dyDescent="0.25">
      <c r="F98" s="107">
        <v>67</v>
      </c>
      <c r="G98" s="107" t="e">
        <f t="shared" si="21"/>
        <v>#REF!</v>
      </c>
      <c r="H98" s="107">
        <f t="shared" si="22"/>
        <v>0</v>
      </c>
      <c r="I98" s="107">
        <f t="shared" ref="I98:I161" si="24">IF(H98=0,0,$H$29+1-H98)/$H$30</f>
        <v>0</v>
      </c>
      <c r="J98" s="107">
        <f t="shared" si="23"/>
        <v>0</v>
      </c>
      <c r="K98" s="107">
        <f t="shared" ref="K98:K161" si="25">K97+J98</f>
        <v>0.99999999999999967</v>
      </c>
      <c r="Q98" s="107">
        <v>95</v>
      </c>
      <c r="R98" s="107" t="e">
        <f t="shared" ca="1" si="13"/>
        <v>#REF!</v>
      </c>
      <c r="S98" s="107" t="e">
        <f t="shared" ca="1" si="14"/>
        <v>#REF!</v>
      </c>
      <c r="T98" s="107" t="e">
        <f t="shared" ca="1" si="15"/>
        <v>#REF!</v>
      </c>
      <c r="U98" s="107" t="str">
        <f t="shared" ca="1" si="16"/>
        <v/>
      </c>
      <c r="V98" s="107">
        <f t="shared" ca="1" si="17"/>
        <v>0</v>
      </c>
      <c r="W98" s="107">
        <f t="shared" ca="1" si="19"/>
        <v>0</v>
      </c>
      <c r="X98" s="107">
        <f t="shared" ca="1" si="18"/>
        <v>0</v>
      </c>
      <c r="Y98" s="107">
        <f t="shared" ca="1" si="20"/>
        <v>0.99999999999999989</v>
      </c>
    </row>
    <row r="99" spans="6:25" x14ac:dyDescent="0.25">
      <c r="F99" s="107">
        <v>68</v>
      </c>
      <c r="G99" s="107" t="e">
        <f t="shared" si="21"/>
        <v>#REF!</v>
      </c>
      <c r="H99" s="107">
        <f t="shared" si="22"/>
        <v>0</v>
      </c>
      <c r="I99" s="107">
        <f t="shared" si="24"/>
        <v>0</v>
      </c>
      <c r="J99" s="107">
        <f t="shared" si="23"/>
        <v>0</v>
      </c>
      <c r="K99" s="107">
        <f t="shared" si="25"/>
        <v>0.99999999999999967</v>
      </c>
      <c r="Q99" s="107">
        <v>96</v>
      </c>
      <c r="R99" s="107" t="e">
        <f t="shared" ca="1" si="13"/>
        <v>#REF!</v>
      </c>
      <c r="S99" s="107" t="e">
        <f t="shared" ca="1" si="14"/>
        <v>#REF!</v>
      </c>
      <c r="T99" s="107" t="e">
        <f t="shared" ca="1" si="15"/>
        <v>#REF!</v>
      </c>
      <c r="U99" s="107" t="str">
        <f t="shared" ca="1" si="16"/>
        <v/>
      </c>
      <c r="V99" s="107">
        <f t="shared" ca="1" si="17"/>
        <v>0</v>
      </c>
      <c r="W99" s="107">
        <f t="shared" ca="1" si="19"/>
        <v>0</v>
      </c>
      <c r="X99" s="107">
        <f t="shared" ca="1" si="18"/>
        <v>0</v>
      </c>
      <c r="Y99" s="107">
        <f t="shared" ca="1" si="20"/>
        <v>0.99999999999999989</v>
      </c>
    </row>
    <row r="100" spans="6:25" x14ac:dyDescent="0.25">
      <c r="F100" s="107">
        <v>69</v>
      </c>
      <c r="G100" s="107" t="e">
        <f t="shared" si="21"/>
        <v>#REF!</v>
      </c>
      <c r="H100" s="107">
        <f t="shared" si="22"/>
        <v>0</v>
      </c>
      <c r="I100" s="107">
        <f t="shared" si="24"/>
        <v>0</v>
      </c>
      <c r="J100" s="107">
        <f t="shared" si="23"/>
        <v>0</v>
      </c>
      <c r="K100" s="107">
        <f t="shared" si="25"/>
        <v>0.99999999999999967</v>
      </c>
      <c r="Q100" s="107">
        <v>97</v>
      </c>
      <c r="R100" s="107" t="e">
        <f t="shared" ca="1" si="13"/>
        <v>#REF!</v>
      </c>
      <c r="S100" s="107" t="e">
        <f t="shared" ca="1" si="14"/>
        <v>#REF!</v>
      </c>
      <c r="T100" s="107" t="e">
        <f t="shared" ca="1" si="15"/>
        <v>#REF!</v>
      </c>
      <c r="U100" s="107" t="str">
        <f t="shared" ca="1" si="16"/>
        <v/>
      </c>
      <c r="V100" s="107">
        <f t="shared" ca="1" si="17"/>
        <v>0</v>
      </c>
      <c r="W100" s="107">
        <f t="shared" ca="1" si="19"/>
        <v>0</v>
      </c>
      <c r="X100" s="107">
        <f t="shared" ca="1" si="18"/>
        <v>0</v>
      </c>
      <c r="Y100" s="107">
        <f t="shared" ca="1" si="20"/>
        <v>0.99999999999999989</v>
      </c>
    </row>
    <row r="101" spans="6:25" x14ac:dyDescent="0.25">
      <c r="F101" s="107">
        <v>70</v>
      </c>
      <c r="G101" s="107" t="e">
        <f t="shared" si="21"/>
        <v>#REF!</v>
      </c>
      <c r="H101" s="107">
        <f t="shared" si="22"/>
        <v>0</v>
      </c>
      <c r="I101" s="107">
        <f t="shared" si="24"/>
        <v>0</v>
      </c>
      <c r="J101" s="107">
        <f t="shared" si="23"/>
        <v>0</v>
      </c>
      <c r="K101" s="107">
        <f t="shared" si="25"/>
        <v>0.99999999999999967</v>
      </c>
      <c r="Q101" s="107">
        <v>98</v>
      </c>
      <c r="R101" s="107" t="e">
        <f t="shared" ca="1" si="13"/>
        <v>#REF!</v>
      </c>
      <c r="S101" s="107" t="e">
        <f t="shared" ca="1" si="14"/>
        <v>#REF!</v>
      </c>
      <c r="T101" s="107" t="e">
        <f t="shared" ca="1" si="15"/>
        <v>#REF!</v>
      </c>
      <c r="U101" s="107" t="str">
        <f t="shared" ca="1" si="16"/>
        <v/>
      </c>
      <c r="V101" s="107">
        <f t="shared" ca="1" si="17"/>
        <v>0</v>
      </c>
      <c r="W101" s="107">
        <f t="shared" ca="1" si="19"/>
        <v>0</v>
      </c>
      <c r="X101" s="107">
        <f t="shared" ca="1" si="18"/>
        <v>0</v>
      </c>
      <c r="Y101" s="107">
        <f t="shared" ca="1" si="20"/>
        <v>0.99999999999999989</v>
      </c>
    </row>
    <row r="102" spans="6:25" x14ac:dyDescent="0.25">
      <c r="F102" s="107">
        <v>71</v>
      </c>
      <c r="G102" s="107" t="e">
        <f t="shared" si="21"/>
        <v>#REF!</v>
      </c>
      <c r="H102" s="107">
        <f t="shared" si="22"/>
        <v>0</v>
      </c>
      <c r="I102" s="107">
        <f t="shared" si="24"/>
        <v>0</v>
      </c>
      <c r="J102" s="107">
        <f t="shared" si="23"/>
        <v>0</v>
      </c>
      <c r="K102" s="107">
        <f t="shared" si="25"/>
        <v>0.99999999999999967</v>
      </c>
      <c r="Q102" s="107">
        <v>99</v>
      </c>
      <c r="R102" s="107" t="e">
        <f t="shared" ca="1" si="13"/>
        <v>#REF!</v>
      </c>
      <c r="S102" s="107" t="e">
        <f t="shared" ca="1" si="14"/>
        <v>#REF!</v>
      </c>
      <c r="T102" s="107" t="e">
        <f t="shared" ca="1" si="15"/>
        <v>#REF!</v>
      </c>
      <c r="U102" s="107" t="str">
        <f t="shared" ca="1" si="16"/>
        <v/>
      </c>
      <c r="V102" s="107">
        <f t="shared" ca="1" si="17"/>
        <v>0</v>
      </c>
      <c r="W102" s="107">
        <f t="shared" ca="1" si="19"/>
        <v>0</v>
      </c>
      <c r="X102" s="107">
        <f t="shared" ca="1" si="18"/>
        <v>0</v>
      </c>
      <c r="Y102" s="107">
        <f t="shared" ca="1" si="20"/>
        <v>0.99999999999999989</v>
      </c>
    </row>
    <row r="103" spans="6:25" x14ac:dyDescent="0.25">
      <c r="F103" s="107">
        <v>72</v>
      </c>
      <c r="G103" s="107" t="e">
        <f t="shared" si="21"/>
        <v>#REF!</v>
      </c>
      <c r="H103" s="107">
        <f t="shared" si="22"/>
        <v>0</v>
      </c>
      <c r="I103" s="107">
        <f t="shared" si="24"/>
        <v>0</v>
      </c>
      <c r="J103" s="107">
        <f t="shared" si="23"/>
        <v>0</v>
      </c>
      <c r="K103" s="107">
        <f t="shared" si="25"/>
        <v>0.99999999999999967</v>
      </c>
      <c r="Q103" s="107">
        <v>100</v>
      </c>
      <c r="R103" s="107" t="e">
        <f t="shared" ca="1" si="13"/>
        <v>#REF!</v>
      </c>
      <c r="S103" s="107" t="e">
        <f t="shared" ca="1" si="14"/>
        <v>#REF!</v>
      </c>
      <c r="T103" s="107" t="e">
        <f t="shared" ca="1" si="15"/>
        <v>#REF!</v>
      </c>
      <c r="U103" s="107" t="str">
        <f t="shared" ca="1" si="16"/>
        <v/>
      </c>
      <c r="V103" s="107">
        <f t="shared" ca="1" si="17"/>
        <v>0</v>
      </c>
      <c r="W103" s="107">
        <f t="shared" ca="1" si="19"/>
        <v>0</v>
      </c>
      <c r="X103" s="107">
        <f t="shared" ca="1" si="18"/>
        <v>0</v>
      </c>
      <c r="Y103" s="107">
        <f t="shared" ca="1" si="20"/>
        <v>0.99999999999999989</v>
      </c>
    </row>
    <row r="104" spans="6:25" x14ac:dyDescent="0.25">
      <c r="F104" s="107">
        <v>73</v>
      </c>
      <c r="G104" s="107" t="e">
        <f t="shared" si="21"/>
        <v>#REF!</v>
      </c>
      <c r="H104" s="107">
        <f t="shared" si="22"/>
        <v>0</v>
      </c>
      <c r="I104" s="107">
        <f t="shared" si="24"/>
        <v>0</v>
      </c>
      <c r="J104" s="107">
        <f t="shared" si="23"/>
        <v>0</v>
      </c>
      <c r="K104" s="107">
        <f t="shared" si="25"/>
        <v>0.99999999999999967</v>
      </c>
      <c r="Q104" s="107">
        <v>101</v>
      </c>
      <c r="R104" s="107" t="e">
        <f t="shared" ca="1" si="13"/>
        <v>#REF!</v>
      </c>
      <c r="S104" s="107" t="e">
        <f t="shared" ca="1" si="14"/>
        <v>#REF!</v>
      </c>
      <c r="T104" s="107" t="e">
        <f t="shared" ca="1" si="15"/>
        <v>#REF!</v>
      </c>
      <c r="U104" s="107" t="str">
        <f t="shared" ca="1" si="16"/>
        <v/>
      </c>
      <c r="V104" s="107">
        <f t="shared" ca="1" si="17"/>
        <v>0</v>
      </c>
      <c r="W104" s="107">
        <f t="shared" ca="1" si="19"/>
        <v>0</v>
      </c>
      <c r="X104" s="107">
        <f t="shared" ca="1" si="18"/>
        <v>0</v>
      </c>
      <c r="Y104" s="107">
        <f t="shared" ca="1" si="20"/>
        <v>0.99999999999999989</v>
      </c>
    </row>
    <row r="105" spans="6:25" x14ac:dyDescent="0.25">
      <c r="F105" s="107">
        <v>74</v>
      </c>
      <c r="G105" s="107" t="e">
        <f t="shared" si="21"/>
        <v>#REF!</v>
      </c>
      <c r="H105" s="107">
        <f t="shared" si="22"/>
        <v>0</v>
      </c>
      <c r="I105" s="107">
        <f t="shared" si="24"/>
        <v>0</v>
      </c>
      <c r="J105" s="107">
        <f t="shared" si="23"/>
        <v>0</v>
      </c>
      <c r="K105" s="107">
        <f t="shared" si="25"/>
        <v>0.99999999999999967</v>
      </c>
      <c r="Q105" s="107">
        <v>102</v>
      </c>
      <c r="R105" s="107" t="e">
        <f t="shared" ca="1" si="13"/>
        <v>#REF!</v>
      </c>
      <c r="S105" s="107" t="e">
        <f t="shared" ca="1" si="14"/>
        <v>#REF!</v>
      </c>
      <c r="T105" s="107" t="e">
        <f t="shared" ca="1" si="15"/>
        <v>#REF!</v>
      </c>
      <c r="U105" s="107" t="str">
        <f t="shared" ca="1" si="16"/>
        <v/>
      </c>
      <c r="V105" s="107">
        <f t="shared" ca="1" si="17"/>
        <v>0</v>
      </c>
      <c r="W105" s="107">
        <f t="shared" ca="1" si="19"/>
        <v>0</v>
      </c>
      <c r="X105" s="107">
        <f t="shared" ca="1" si="18"/>
        <v>0</v>
      </c>
      <c r="Y105" s="107">
        <f t="shared" ca="1" si="20"/>
        <v>0.99999999999999989</v>
      </c>
    </row>
    <row r="106" spans="6:25" x14ac:dyDescent="0.25">
      <c r="F106" s="107">
        <v>75</v>
      </c>
      <c r="G106" s="107" t="e">
        <f t="shared" si="21"/>
        <v>#REF!</v>
      </c>
      <c r="H106" s="107">
        <f t="shared" si="22"/>
        <v>0</v>
      </c>
      <c r="I106" s="107">
        <f t="shared" si="24"/>
        <v>0</v>
      </c>
      <c r="J106" s="107">
        <f t="shared" si="23"/>
        <v>0</v>
      </c>
      <c r="K106" s="107">
        <f t="shared" si="25"/>
        <v>0.99999999999999967</v>
      </c>
      <c r="Q106" s="107">
        <v>103</v>
      </c>
      <c r="R106" s="107" t="e">
        <f t="shared" ca="1" si="13"/>
        <v>#REF!</v>
      </c>
      <c r="S106" s="107" t="e">
        <f t="shared" ca="1" si="14"/>
        <v>#REF!</v>
      </c>
      <c r="T106" s="107" t="e">
        <f t="shared" ca="1" si="15"/>
        <v>#REF!</v>
      </c>
      <c r="U106" s="107" t="str">
        <f t="shared" ca="1" si="16"/>
        <v/>
      </c>
      <c r="V106" s="107">
        <f t="shared" ca="1" si="17"/>
        <v>0</v>
      </c>
      <c r="W106" s="107">
        <f t="shared" ca="1" si="19"/>
        <v>0</v>
      </c>
      <c r="X106" s="107">
        <f t="shared" ca="1" si="18"/>
        <v>0</v>
      </c>
      <c r="Y106" s="107">
        <f t="shared" ca="1" si="20"/>
        <v>0.99999999999999989</v>
      </c>
    </row>
    <row r="107" spans="6:25" x14ac:dyDescent="0.25">
      <c r="F107" s="107">
        <v>76</v>
      </c>
      <c r="G107" s="107" t="e">
        <f t="shared" si="21"/>
        <v>#REF!</v>
      </c>
      <c r="H107" s="107">
        <f t="shared" si="22"/>
        <v>0</v>
      </c>
      <c r="I107" s="107">
        <f t="shared" si="24"/>
        <v>0</v>
      </c>
      <c r="J107" s="107">
        <f t="shared" si="23"/>
        <v>0</v>
      </c>
      <c r="K107" s="107">
        <f t="shared" si="25"/>
        <v>0.99999999999999967</v>
      </c>
      <c r="Q107" s="107">
        <v>104</v>
      </c>
      <c r="R107" s="107" t="e">
        <f t="shared" ca="1" si="13"/>
        <v>#REF!</v>
      </c>
      <c r="S107" s="107" t="e">
        <f t="shared" ca="1" si="14"/>
        <v>#REF!</v>
      </c>
      <c r="T107" s="107" t="e">
        <f t="shared" ca="1" si="15"/>
        <v>#REF!</v>
      </c>
      <c r="U107" s="107" t="str">
        <f t="shared" ca="1" si="16"/>
        <v/>
      </c>
      <c r="V107" s="107">
        <f t="shared" ca="1" si="17"/>
        <v>0</v>
      </c>
      <c r="W107" s="107">
        <f t="shared" ca="1" si="19"/>
        <v>0</v>
      </c>
      <c r="X107" s="107">
        <f t="shared" ca="1" si="18"/>
        <v>0</v>
      </c>
      <c r="Y107" s="107">
        <f t="shared" ca="1" si="20"/>
        <v>0.99999999999999989</v>
      </c>
    </row>
    <row r="108" spans="6:25" x14ac:dyDescent="0.25">
      <c r="F108" s="107">
        <v>77</v>
      </c>
      <c r="G108" s="107" t="e">
        <f t="shared" si="21"/>
        <v>#REF!</v>
      </c>
      <c r="H108" s="107">
        <f t="shared" si="22"/>
        <v>0</v>
      </c>
      <c r="I108" s="107">
        <f t="shared" si="24"/>
        <v>0</v>
      </c>
      <c r="J108" s="107">
        <f t="shared" si="23"/>
        <v>0</v>
      </c>
      <c r="K108" s="107">
        <f t="shared" si="25"/>
        <v>0.99999999999999967</v>
      </c>
      <c r="Q108" s="107">
        <v>105</v>
      </c>
      <c r="R108" s="107" t="e">
        <f t="shared" ca="1" si="13"/>
        <v>#REF!</v>
      </c>
      <c r="S108" s="107" t="e">
        <f t="shared" ca="1" si="14"/>
        <v>#REF!</v>
      </c>
      <c r="T108" s="107" t="e">
        <f t="shared" ca="1" si="15"/>
        <v>#REF!</v>
      </c>
      <c r="U108" s="107" t="str">
        <f t="shared" ca="1" si="16"/>
        <v/>
      </c>
      <c r="V108" s="107">
        <f t="shared" ca="1" si="17"/>
        <v>0</v>
      </c>
      <c r="W108" s="107">
        <f t="shared" ca="1" si="19"/>
        <v>0</v>
      </c>
      <c r="X108" s="107">
        <f t="shared" ca="1" si="18"/>
        <v>0</v>
      </c>
      <c r="Y108" s="107">
        <f t="shared" ca="1" si="20"/>
        <v>0.99999999999999989</v>
      </c>
    </row>
    <row r="109" spans="6:25" x14ac:dyDescent="0.25">
      <c r="F109" s="107">
        <v>78</v>
      </c>
      <c r="G109" s="107" t="e">
        <f t="shared" si="21"/>
        <v>#REF!</v>
      </c>
      <c r="H109" s="107">
        <f t="shared" si="22"/>
        <v>0</v>
      </c>
      <c r="I109" s="107">
        <f t="shared" si="24"/>
        <v>0</v>
      </c>
      <c r="J109" s="107">
        <f t="shared" si="23"/>
        <v>0</v>
      </c>
      <c r="K109" s="107">
        <f t="shared" si="25"/>
        <v>0.99999999999999967</v>
      </c>
      <c r="Q109" s="107">
        <v>106</v>
      </c>
      <c r="R109" s="107" t="e">
        <f t="shared" ca="1" si="13"/>
        <v>#REF!</v>
      </c>
      <c r="S109" s="107" t="e">
        <f t="shared" ca="1" si="14"/>
        <v>#REF!</v>
      </c>
      <c r="T109" s="107" t="e">
        <f t="shared" ca="1" si="15"/>
        <v>#REF!</v>
      </c>
      <c r="U109" s="107" t="str">
        <f t="shared" ca="1" si="16"/>
        <v/>
      </c>
      <c r="V109" s="107">
        <f t="shared" ca="1" si="17"/>
        <v>0</v>
      </c>
      <c r="W109" s="107">
        <f t="shared" ca="1" si="19"/>
        <v>0</v>
      </c>
      <c r="X109" s="107">
        <f t="shared" ca="1" si="18"/>
        <v>0</v>
      </c>
      <c r="Y109" s="107">
        <f t="shared" ca="1" si="20"/>
        <v>0.99999999999999989</v>
      </c>
    </row>
    <row r="110" spans="6:25" x14ac:dyDescent="0.25">
      <c r="F110" s="107">
        <v>79</v>
      </c>
      <c r="G110" s="107" t="e">
        <f t="shared" si="21"/>
        <v>#REF!</v>
      </c>
      <c r="H110" s="107">
        <f t="shared" si="22"/>
        <v>0</v>
      </c>
      <c r="I110" s="107">
        <f t="shared" si="24"/>
        <v>0</v>
      </c>
      <c r="J110" s="107">
        <f t="shared" si="23"/>
        <v>0</v>
      </c>
      <c r="K110" s="107">
        <f t="shared" si="25"/>
        <v>0.99999999999999967</v>
      </c>
      <c r="Q110" s="107">
        <v>107</v>
      </c>
      <c r="R110" s="107" t="e">
        <f t="shared" ca="1" si="13"/>
        <v>#REF!</v>
      </c>
      <c r="S110" s="107" t="e">
        <f t="shared" ca="1" si="14"/>
        <v>#REF!</v>
      </c>
      <c r="T110" s="107" t="e">
        <f t="shared" ca="1" si="15"/>
        <v>#REF!</v>
      </c>
      <c r="U110" s="107" t="str">
        <f t="shared" ca="1" si="16"/>
        <v/>
      </c>
      <c r="V110" s="107">
        <f t="shared" ca="1" si="17"/>
        <v>0</v>
      </c>
      <c r="W110" s="107">
        <f t="shared" ca="1" si="19"/>
        <v>0</v>
      </c>
      <c r="X110" s="107">
        <f t="shared" ca="1" si="18"/>
        <v>0</v>
      </c>
      <c r="Y110" s="107">
        <f t="shared" ca="1" si="20"/>
        <v>0.99999999999999989</v>
      </c>
    </row>
    <row r="111" spans="6:25" x14ac:dyDescent="0.25">
      <c r="F111" s="107">
        <v>80</v>
      </c>
      <c r="G111" s="107" t="e">
        <f t="shared" si="21"/>
        <v>#REF!</v>
      </c>
      <c r="H111" s="107">
        <f t="shared" si="22"/>
        <v>0</v>
      </c>
      <c r="I111" s="107">
        <f t="shared" si="24"/>
        <v>0</v>
      </c>
      <c r="J111" s="107">
        <f t="shared" si="23"/>
        <v>0</v>
      </c>
      <c r="K111" s="107">
        <f t="shared" si="25"/>
        <v>0.99999999999999967</v>
      </c>
      <c r="Q111" s="107">
        <v>108</v>
      </c>
      <c r="R111" s="107" t="e">
        <f t="shared" ca="1" si="13"/>
        <v>#REF!</v>
      </c>
      <c r="S111" s="107" t="e">
        <f t="shared" ca="1" si="14"/>
        <v>#REF!</v>
      </c>
      <c r="T111" s="107" t="e">
        <f t="shared" ca="1" si="15"/>
        <v>#REF!</v>
      </c>
      <c r="U111" s="107" t="str">
        <f t="shared" ca="1" si="16"/>
        <v/>
      </c>
      <c r="V111" s="107">
        <f t="shared" ca="1" si="17"/>
        <v>0</v>
      </c>
      <c r="W111" s="107">
        <f t="shared" ca="1" si="19"/>
        <v>0</v>
      </c>
      <c r="X111" s="107">
        <f t="shared" ca="1" si="18"/>
        <v>0</v>
      </c>
      <c r="Y111" s="107">
        <f t="shared" ca="1" si="20"/>
        <v>0.99999999999999989</v>
      </c>
    </row>
    <row r="112" spans="6:25" x14ac:dyDescent="0.25">
      <c r="F112" s="107">
        <v>81</v>
      </c>
      <c r="G112" s="107" t="e">
        <f t="shared" si="21"/>
        <v>#REF!</v>
      </c>
      <c r="H112" s="107">
        <f t="shared" si="22"/>
        <v>0</v>
      </c>
      <c r="I112" s="107">
        <f t="shared" si="24"/>
        <v>0</v>
      </c>
      <c r="J112" s="107">
        <f t="shared" si="23"/>
        <v>0</v>
      </c>
      <c r="K112" s="107">
        <f t="shared" si="25"/>
        <v>0.99999999999999967</v>
      </c>
      <c r="Q112" s="107">
        <v>109</v>
      </c>
      <c r="R112" s="107" t="e">
        <f t="shared" ca="1" si="13"/>
        <v>#REF!</v>
      </c>
      <c r="S112" s="107" t="e">
        <f t="shared" ca="1" si="14"/>
        <v>#REF!</v>
      </c>
      <c r="T112" s="107" t="e">
        <f t="shared" ca="1" si="15"/>
        <v>#REF!</v>
      </c>
      <c r="U112" s="107" t="str">
        <f t="shared" ca="1" si="16"/>
        <v/>
      </c>
      <c r="V112" s="107">
        <f t="shared" ca="1" si="17"/>
        <v>0</v>
      </c>
      <c r="W112" s="107">
        <f t="shared" ca="1" si="19"/>
        <v>0</v>
      </c>
      <c r="X112" s="107">
        <f t="shared" ca="1" si="18"/>
        <v>0</v>
      </c>
      <c r="Y112" s="107">
        <f t="shared" ca="1" si="20"/>
        <v>0.99999999999999989</v>
      </c>
    </row>
    <row r="113" spans="6:25" x14ac:dyDescent="0.25">
      <c r="F113" s="107">
        <v>82</v>
      </c>
      <c r="G113" s="107" t="e">
        <f t="shared" si="21"/>
        <v>#REF!</v>
      </c>
      <c r="H113" s="107">
        <f t="shared" si="22"/>
        <v>0</v>
      </c>
      <c r="I113" s="107">
        <f t="shared" si="24"/>
        <v>0</v>
      </c>
      <c r="J113" s="107">
        <f t="shared" si="23"/>
        <v>0</v>
      </c>
      <c r="K113" s="107">
        <f t="shared" si="25"/>
        <v>0.99999999999999967</v>
      </c>
      <c r="Q113" s="107">
        <v>110</v>
      </c>
      <c r="R113" s="107" t="e">
        <f t="shared" ca="1" si="13"/>
        <v>#REF!</v>
      </c>
      <c r="S113" s="107" t="e">
        <f t="shared" ca="1" si="14"/>
        <v>#REF!</v>
      </c>
      <c r="T113" s="107" t="e">
        <f t="shared" ca="1" si="15"/>
        <v>#REF!</v>
      </c>
      <c r="U113" s="107" t="str">
        <f t="shared" ca="1" si="16"/>
        <v/>
      </c>
      <c r="V113" s="107">
        <f t="shared" ca="1" si="17"/>
        <v>0</v>
      </c>
      <c r="W113" s="107">
        <f t="shared" ca="1" si="19"/>
        <v>0</v>
      </c>
      <c r="X113" s="107">
        <f t="shared" ca="1" si="18"/>
        <v>0</v>
      </c>
      <c r="Y113" s="107">
        <f t="shared" ca="1" si="20"/>
        <v>0.99999999999999989</v>
      </c>
    </row>
    <row r="114" spans="6:25" x14ac:dyDescent="0.25">
      <c r="F114" s="107">
        <v>83</v>
      </c>
      <c r="G114" s="107" t="e">
        <f t="shared" si="21"/>
        <v>#REF!</v>
      </c>
      <c r="H114" s="107">
        <f t="shared" si="22"/>
        <v>0</v>
      </c>
      <c r="I114" s="107">
        <f t="shared" si="24"/>
        <v>0</v>
      </c>
      <c r="J114" s="107">
        <f t="shared" si="23"/>
        <v>0</v>
      </c>
      <c r="K114" s="107">
        <f t="shared" si="25"/>
        <v>0.99999999999999967</v>
      </c>
      <c r="Q114" s="107">
        <v>111</v>
      </c>
      <c r="R114" s="107" t="e">
        <f t="shared" ca="1" si="13"/>
        <v>#REF!</v>
      </c>
      <c r="S114" s="107" t="e">
        <f t="shared" ca="1" si="14"/>
        <v>#REF!</v>
      </c>
      <c r="T114" s="107" t="e">
        <f t="shared" ca="1" si="15"/>
        <v>#REF!</v>
      </c>
      <c r="U114" s="107" t="str">
        <f t="shared" ca="1" si="16"/>
        <v/>
      </c>
      <c r="V114" s="107">
        <f t="shared" ca="1" si="17"/>
        <v>0</v>
      </c>
      <c r="W114" s="107">
        <f t="shared" ca="1" si="19"/>
        <v>0</v>
      </c>
      <c r="X114" s="107">
        <f t="shared" ca="1" si="18"/>
        <v>0</v>
      </c>
      <c r="Y114" s="107">
        <f t="shared" ca="1" si="20"/>
        <v>0.99999999999999989</v>
      </c>
    </row>
    <row r="115" spans="6:25" x14ac:dyDescent="0.25">
      <c r="F115" s="107">
        <v>84</v>
      </c>
      <c r="G115" s="107" t="e">
        <f t="shared" si="21"/>
        <v>#REF!</v>
      </c>
      <c r="H115" s="107">
        <f t="shared" si="22"/>
        <v>0</v>
      </c>
      <c r="I115" s="107">
        <f t="shared" si="24"/>
        <v>0</v>
      </c>
      <c r="J115" s="107">
        <f t="shared" si="23"/>
        <v>0</v>
      </c>
      <c r="K115" s="107">
        <f t="shared" si="25"/>
        <v>0.99999999999999967</v>
      </c>
      <c r="Q115" s="107">
        <v>112</v>
      </c>
      <c r="R115" s="107" t="e">
        <f t="shared" ca="1" si="13"/>
        <v>#REF!</v>
      </c>
      <c r="S115" s="107" t="e">
        <f t="shared" ca="1" si="14"/>
        <v>#REF!</v>
      </c>
      <c r="T115" s="107" t="e">
        <f t="shared" ca="1" si="15"/>
        <v>#REF!</v>
      </c>
      <c r="U115" s="107" t="str">
        <f t="shared" ca="1" si="16"/>
        <v/>
      </c>
      <c r="V115" s="107">
        <f t="shared" ca="1" si="17"/>
        <v>0</v>
      </c>
      <c r="W115" s="107">
        <f t="shared" ca="1" si="19"/>
        <v>0</v>
      </c>
      <c r="X115" s="107">
        <f t="shared" ca="1" si="18"/>
        <v>0</v>
      </c>
      <c r="Y115" s="107">
        <f t="shared" ca="1" si="20"/>
        <v>0.99999999999999989</v>
      </c>
    </row>
    <row r="116" spans="6:25" x14ac:dyDescent="0.25">
      <c r="F116" s="107">
        <v>85</v>
      </c>
      <c r="G116" s="107" t="e">
        <f t="shared" si="21"/>
        <v>#REF!</v>
      </c>
      <c r="H116" s="107">
        <f t="shared" si="22"/>
        <v>0</v>
      </c>
      <c r="I116" s="107">
        <f t="shared" si="24"/>
        <v>0</v>
      </c>
      <c r="J116" s="107">
        <f t="shared" si="23"/>
        <v>0</v>
      </c>
      <c r="K116" s="107">
        <f t="shared" si="25"/>
        <v>0.99999999999999967</v>
      </c>
      <c r="Q116" s="107">
        <v>113</v>
      </c>
      <c r="R116" s="107" t="e">
        <f t="shared" ca="1" si="13"/>
        <v>#REF!</v>
      </c>
      <c r="S116" s="107" t="e">
        <f t="shared" ca="1" si="14"/>
        <v>#REF!</v>
      </c>
      <c r="T116" s="107" t="e">
        <f t="shared" ca="1" si="15"/>
        <v>#REF!</v>
      </c>
      <c r="U116" s="107" t="str">
        <f t="shared" ca="1" si="16"/>
        <v/>
      </c>
      <c r="V116" s="107">
        <f t="shared" ca="1" si="17"/>
        <v>0</v>
      </c>
      <c r="W116" s="107">
        <f t="shared" ca="1" si="19"/>
        <v>0</v>
      </c>
      <c r="X116" s="107">
        <f t="shared" ca="1" si="18"/>
        <v>0</v>
      </c>
      <c r="Y116" s="107">
        <f t="shared" ca="1" si="20"/>
        <v>0.99999999999999989</v>
      </c>
    </row>
    <row r="117" spans="6:25" x14ac:dyDescent="0.25">
      <c r="F117" s="107">
        <v>86</v>
      </c>
      <c r="G117" s="107" t="e">
        <f t="shared" si="21"/>
        <v>#REF!</v>
      </c>
      <c r="H117" s="107">
        <f t="shared" si="22"/>
        <v>0</v>
      </c>
      <c r="I117" s="107">
        <f t="shared" si="24"/>
        <v>0</v>
      </c>
      <c r="J117" s="107">
        <f t="shared" si="23"/>
        <v>0</v>
      </c>
      <c r="K117" s="107">
        <f t="shared" si="25"/>
        <v>0.99999999999999967</v>
      </c>
      <c r="Q117" s="107">
        <v>114</v>
      </c>
      <c r="R117" s="107" t="e">
        <f t="shared" ca="1" si="13"/>
        <v>#REF!</v>
      </c>
      <c r="S117" s="107" t="e">
        <f t="shared" ca="1" si="14"/>
        <v>#REF!</v>
      </c>
      <c r="T117" s="107" t="e">
        <f t="shared" ca="1" si="15"/>
        <v>#REF!</v>
      </c>
      <c r="U117" s="107" t="str">
        <f t="shared" ca="1" si="16"/>
        <v/>
      </c>
      <c r="V117" s="107">
        <f t="shared" ca="1" si="17"/>
        <v>0</v>
      </c>
      <c r="W117" s="107">
        <f t="shared" ca="1" si="19"/>
        <v>0</v>
      </c>
      <c r="X117" s="107">
        <f t="shared" ca="1" si="18"/>
        <v>0</v>
      </c>
      <c r="Y117" s="107">
        <f t="shared" ca="1" si="20"/>
        <v>0.99999999999999989</v>
      </c>
    </row>
    <row r="118" spans="6:25" x14ac:dyDescent="0.25">
      <c r="F118" s="107">
        <v>87</v>
      </c>
      <c r="G118" s="107" t="e">
        <f t="shared" si="21"/>
        <v>#REF!</v>
      </c>
      <c r="H118" s="107">
        <f t="shared" si="22"/>
        <v>0</v>
      </c>
      <c r="I118" s="107">
        <f t="shared" si="24"/>
        <v>0</v>
      </c>
      <c r="J118" s="107">
        <f t="shared" si="23"/>
        <v>0</v>
      </c>
      <c r="K118" s="107">
        <f t="shared" si="25"/>
        <v>0.99999999999999967</v>
      </c>
      <c r="Q118" s="107">
        <v>115</v>
      </c>
      <c r="R118" s="107" t="e">
        <f t="shared" ca="1" si="13"/>
        <v>#REF!</v>
      </c>
      <c r="S118" s="107" t="e">
        <f t="shared" ca="1" si="14"/>
        <v>#REF!</v>
      </c>
      <c r="T118" s="107" t="e">
        <f t="shared" ca="1" si="15"/>
        <v>#REF!</v>
      </c>
      <c r="U118" s="107" t="str">
        <f t="shared" ca="1" si="16"/>
        <v/>
      </c>
      <c r="V118" s="107">
        <f t="shared" ca="1" si="17"/>
        <v>0</v>
      </c>
      <c r="W118" s="107">
        <f t="shared" ca="1" si="19"/>
        <v>0</v>
      </c>
      <c r="X118" s="107">
        <f t="shared" ca="1" si="18"/>
        <v>0</v>
      </c>
      <c r="Y118" s="107">
        <f t="shared" ca="1" si="20"/>
        <v>0.99999999999999989</v>
      </c>
    </row>
    <row r="119" spans="6:25" x14ac:dyDescent="0.25">
      <c r="F119" s="107">
        <v>88</v>
      </c>
      <c r="G119" s="107" t="e">
        <f t="shared" si="21"/>
        <v>#REF!</v>
      </c>
      <c r="H119" s="107">
        <f t="shared" si="22"/>
        <v>0</v>
      </c>
      <c r="I119" s="107">
        <f t="shared" si="24"/>
        <v>0</v>
      </c>
      <c r="J119" s="107">
        <f t="shared" si="23"/>
        <v>0</v>
      </c>
      <c r="K119" s="107">
        <f t="shared" si="25"/>
        <v>0.99999999999999967</v>
      </c>
      <c r="Q119" s="107">
        <v>116</v>
      </c>
      <c r="R119" s="107" t="e">
        <f t="shared" ca="1" si="13"/>
        <v>#REF!</v>
      </c>
      <c r="S119" s="107" t="e">
        <f t="shared" ca="1" si="14"/>
        <v>#REF!</v>
      </c>
      <c r="T119" s="107" t="e">
        <f t="shared" ca="1" si="15"/>
        <v>#REF!</v>
      </c>
      <c r="U119" s="107" t="str">
        <f t="shared" ca="1" si="16"/>
        <v/>
      </c>
      <c r="V119" s="107">
        <f t="shared" ca="1" si="17"/>
        <v>0</v>
      </c>
      <c r="W119" s="107">
        <f t="shared" ca="1" si="19"/>
        <v>0</v>
      </c>
      <c r="X119" s="107">
        <f t="shared" ca="1" si="18"/>
        <v>0</v>
      </c>
      <c r="Y119" s="107">
        <f t="shared" ca="1" si="20"/>
        <v>0.99999999999999989</v>
      </c>
    </row>
    <row r="120" spans="6:25" x14ac:dyDescent="0.25">
      <c r="F120" s="107">
        <v>89</v>
      </c>
      <c r="G120" s="107" t="e">
        <f t="shared" si="21"/>
        <v>#REF!</v>
      </c>
      <c r="H120" s="107">
        <f t="shared" si="22"/>
        <v>0</v>
      </c>
      <c r="I120" s="107">
        <f t="shared" si="24"/>
        <v>0</v>
      </c>
      <c r="J120" s="107">
        <f t="shared" si="23"/>
        <v>0</v>
      </c>
      <c r="K120" s="107">
        <f t="shared" si="25"/>
        <v>0.99999999999999967</v>
      </c>
      <c r="Q120" s="107">
        <v>117</v>
      </c>
      <c r="R120" s="107" t="e">
        <f t="shared" ca="1" si="13"/>
        <v>#REF!</v>
      </c>
      <c r="S120" s="107" t="e">
        <f t="shared" ca="1" si="14"/>
        <v>#REF!</v>
      </c>
      <c r="T120" s="107" t="e">
        <f t="shared" ca="1" si="15"/>
        <v>#REF!</v>
      </c>
      <c r="U120" s="107" t="str">
        <f t="shared" ca="1" si="16"/>
        <v/>
      </c>
      <c r="V120" s="107">
        <f t="shared" ca="1" si="17"/>
        <v>0</v>
      </c>
      <c r="W120" s="107">
        <f t="shared" ca="1" si="19"/>
        <v>0</v>
      </c>
      <c r="X120" s="107">
        <f t="shared" ca="1" si="18"/>
        <v>0</v>
      </c>
      <c r="Y120" s="107">
        <f t="shared" ca="1" si="20"/>
        <v>0.99999999999999989</v>
      </c>
    </row>
    <row r="121" spans="6:25" x14ac:dyDescent="0.25">
      <c r="F121" s="107">
        <v>90</v>
      </c>
      <c r="G121" s="107" t="e">
        <f t="shared" si="21"/>
        <v>#REF!</v>
      </c>
      <c r="H121" s="107">
        <f t="shared" si="22"/>
        <v>0</v>
      </c>
      <c r="I121" s="107">
        <f t="shared" si="24"/>
        <v>0</v>
      </c>
      <c r="J121" s="107">
        <f t="shared" si="23"/>
        <v>0</v>
      </c>
      <c r="K121" s="107">
        <f t="shared" si="25"/>
        <v>0.99999999999999967</v>
      </c>
      <c r="Q121" s="107">
        <v>118</v>
      </c>
      <c r="R121" s="107" t="e">
        <f t="shared" ca="1" si="13"/>
        <v>#REF!</v>
      </c>
      <c r="S121" s="107" t="e">
        <f t="shared" ca="1" si="14"/>
        <v>#REF!</v>
      </c>
      <c r="T121" s="107" t="e">
        <f t="shared" ca="1" si="15"/>
        <v>#REF!</v>
      </c>
      <c r="U121" s="107" t="str">
        <f t="shared" ca="1" si="16"/>
        <v/>
      </c>
      <c r="V121" s="107">
        <f t="shared" ca="1" si="17"/>
        <v>0</v>
      </c>
      <c r="W121" s="107">
        <f t="shared" ca="1" si="19"/>
        <v>0</v>
      </c>
      <c r="X121" s="107">
        <f t="shared" ca="1" si="18"/>
        <v>0</v>
      </c>
      <c r="Y121" s="107">
        <f t="shared" ca="1" si="20"/>
        <v>0.99999999999999989</v>
      </c>
    </row>
    <row r="122" spans="6:25" x14ac:dyDescent="0.25">
      <c r="F122" s="107">
        <v>91</v>
      </c>
      <c r="G122" s="107" t="e">
        <f t="shared" si="21"/>
        <v>#REF!</v>
      </c>
      <c r="H122" s="107">
        <f t="shared" si="22"/>
        <v>0</v>
      </c>
      <c r="I122" s="107">
        <f t="shared" si="24"/>
        <v>0</v>
      </c>
      <c r="J122" s="107">
        <f t="shared" si="23"/>
        <v>0</v>
      </c>
      <c r="K122" s="107">
        <f t="shared" si="25"/>
        <v>0.99999999999999967</v>
      </c>
      <c r="Q122" s="107">
        <v>119</v>
      </c>
      <c r="R122" s="107" t="e">
        <f t="shared" ca="1" si="13"/>
        <v>#REF!</v>
      </c>
      <c r="S122" s="107" t="e">
        <f t="shared" ca="1" si="14"/>
        <v>#REF!</v>
      </c>
      <c r="T122" s="107" t="e">
        <f t="shared" ca="1" si="15"/>
        <v>#REF!</v>
      </c>
      <c r="U122" s="107" t="str">
        <f t="shared" ca="1" si="16"/>
        <v/>
      </c>
      <c r="V122" s="107">
        <f t="shared" ca="1" si="17"/>
        <v>0</v>
      </c>
      <c r="W122" s="107">
        <f t="shared" ca="1" si="19"/>
        <v>0</v>
      </c>
      <c r="X122" s="107">
        <f t="shared" ca="1" si="18"/>
        <v>0</v>
      </c>
      <c r="Y122" s="107">
        <f t="shared" ca="1" si="20"/>
        <v>0.99999999999999989</v>
      </c>
    </row>
    <row r="123" spans="6:25" x14ac:dyDescent="0.25">
      <c r="F123" s="107">
        <v>92</v>
      </c>
      <c r="G123" s="107" t="e">
        <f t="shared" si="21"/>
        <v>#REF!</v>
      </c>
      <c r="H123" s="107">
        <f t="shared" si="22"/>
        <v>0</v>
      </c>
      <c r="I123" s="107">
        <f t="shared" si="24"/>
        <v>0</v>
      </c>
      <c r="J123" s="107">
        <f t="shared" si="23"/>
        <v>0</v>
      </c>
      <c r="K123" s="107">
        <f t="shared" si="25"/>
        <v>0.99999999999999967</v>
      </c>
      <c r="Q123" s="107">
        <v>120</v>
      </c>
      <c r="R123" s="107" t="e">
        <f t="shared" ca="1" si="13"/>
        <v>#REF!</v>
      </c>
      <c r="S123" s="107" t="e">
        <f t="shared" ca="1" si="14"/>
        <v>#REF!</v>
      </c>
      <c r="T123" s="107" t="e">
        <f t="shared" ca="1" si="15"/>
        <v>#REF!</v>
      </c>
      <c r="U123" s="107" t="str">
        <f t="shared" ca="1" si="16"/>
        <v/>
      </c>
      <c r="V123" s="107">
        <f t="shared" ca="1" si="17"/>
        <v>0</v>
      </c>
      <c r="W123" s="107">
        <f t="shared" ca="1" si="19"/>
        <v>0</v>
      </c>
      <c r="X123" s="107">
        <f t="shared" ca="1" si="18"/>
        <v>0</v>
      </c>
      <c r="Y123" s="107">
        <f t="shared" ca="1" si="20"/>
        <v>0.99999999999999989</v>
      </c>
    </row>
    <row r="124" spans="6:25" x14ac:dyDescent="0.25">
      <c r="F124" s="107">
        <v>93</v>
      </c>
      <c r="G124" s="107" t="e">
        <f t="shared" si="21"/>
        <v>#REF!</v>
      </c>
      <c r="H124" s="107">
        <f t="shared" si="22"/>
        <v>0</v>
      </c>
      <c r="I124" s="107">
        <f t="shared" si="24"/>
        <v>0</v>
      </c>
      <c r="J124" s="107">
        <f t="shared" si="23"/>
        <v>0</v>
      </c>
      <c r="K124" s="107">
        <f t="shared" si="25"/>
        <v>0.99999999999999967</v>
      </c>
      <c r="Q124" s="107">
        <v>121</v>
      </c>
      <c r="R124" s="107" t="e">
        <f t="shared" ca="1" si="13"/>
        <v>#REF!</v>
      </c>
      <c r="S124" s="107" t="e">
        <f t="shared" ca="1" si="14"/>
        <v>#REF!</v>
      </c>
      <c r="T124" s="107" t="e">
        <f t="shared" ca="1" si="15"/>
        <v>#REF!</v>
      </c>
      <c r="U124" s="107" t="str">
        <f t="shared" ca="1" si="16"/>
        <v/>
      </c>
      <c r="V124" s="107">
        <f t="shared" ca="1" si="17"/>
        <v>0</v>
      </c>
      <c r="W124" s="107">
        <f t="shared" ca="1" si="19"/>
        <v>0</v>
      </c>
      <c r="X124" s="107">
        <f t="shared" ca="1" si="18"/>
        <v>0</v>
      </c>
      <c r="Y124" s="107">
        <f t="shared" ca="1" si="20"/>
        <v>0.99999999999999989</v>
      </c>
    </row>
    <row r="125" spans="6:25" x14ac:dyDescent="0.25">
      <c r="F125" s="107">
        <v>94</v>
      </c>
      <c r="G125" s="107" t="e">
        <f t="shared" si="21"/>
        <v>#REF!</v>
      </c>
      <c r="H125" s="107">
        <f t="shared" si="22"/>
        <v>0</v>
      </c>
      <c r="I125" s="107">
        <f t="shared" si="24"/>
        <v>0</v>
      </c>
      <c r="J125" s="107">
        <f t="shared" si="23"/>
        <v>0</v>
      </c>
      <c r="K125" s="107">
        <f t="shared" si="25"/>
        <v>0.99999999999999967</v>
      </c>
      <c r="Q125" s="107">
        <v>122</v>
      </c>
      <c r="R125" s="107" t="e">
        <f t="shared" ca="1" si="13"/>
        <v>#REF!</v>
      </c>
      <c r="S125" s="107" t="e">
        <f t="shared" ca="1" si="14"/>
        <v>#REF!</v>
      </c>
      <c r="T125" s="107" t="e">
        <f t="shared" ca="1" si="15"/>
        <v>#REF!</v>
      </c>
      <c r="U125" s="107" t="str">
        <f t="shared" ca="1" si="16"/>
        <v/>
      </c>
      <c r="V125" s="107">
        <f t="shared" ca="1" si="17"/>
        <v>0</v>
      </c>
      <c r="W125" s="107">
        <f t="shared" ca="1" si="19"/>
        <v>0</v>
      </c>
      <c r="X125" s="107">
        <f t="shared" ca="1" si="18"/>
        <v>0</v>
      </c>
      <c r="Y125" s="107">
        <f t="shared" ca="1" si="20"/>
        <v>0.99999999999999989</v>
      </c>
    </row>
    <row r="126" spans="6:25" x14ac:dyDescent="0.25">
      <c r="F126" s="107">
        <v>95</v>
      </c>
      <c r="G126" s="107" t="e">
        <f t="shared" si="21"/>
        <v>#REF!</v>
      </c>
      <c r="H126" s="107">
        <f t="shared" si="22"/>
        <v>0</v>
      </c>
      <c r="I126" s="107">
        <f t="shared" si="24"/>
        <v>0</v>
      </c>
      <c r="J126" s="107">
        <f t="shared" si="23"/>
        <v>0</v>
      </c>
      <c r="K126" s="107">
        <f t="shared" si="25"/>
        <v>0.99999999999999967</v>
      </c>
      <c r="Q126" s="107">
        <v>123</v>
      </c>
      <c r="R126" s="107" t="e">
        <f t="shared" ca="1" si="13"/>
        <v>#REF!</v>
      </c>
      <c r="S126" s="107" t="e">
        <f t="shared" ca="1" si="14"/>
        <v>#REF!</v>
      </c>
      <c r="T126" s="107" t="e">
        <f t="shared" ca="1" si="15"/>
        <v>#REF!</v>
      </c>
      <c r="U126" s="107" t="str">
        <f t="shared" ca="1" si="16"/>
        <v/>
      </c>
      <c r="V126" s="107">
        <f t="shared" ca="1" si="17"/>
        <v>0</v>
      </c>
      <c r="W126" s="107">
        <f t="shared" ca="1" si="19"/>
        <v>0</v>
      </c>
      <c r="X126" s="107">
        <f t="shared" ca="1" si="18"/>
        <v>0</v>
      </c>
      <c r="Y126" s="107">
        <f t="shared" ca="1" si="20"/>
        <v>0.99999999999999989</v>
      </c>
    </row>
    <row r="127" spans="6:25" x14ac:dyDescent="0.25">
      <c r="F127" s="107">
        <v>96</v>
      </c>
      <c r="G127" s="107" t="e">
        <f t="shared" si="21"/>
        <v>#REF!</v>
      </c>
      <c r="H127" s="107">
        <f t="shared" si="22"/>
        <v>0</v>
      </c>
      <c r="I127" s="107">
        <f t="shared" si="24"/>
        <v>0</v>
      </c>
      <c r="J127" s="107">
        <f t="shared" si="23"/>
        <v>0</v>
      </c>
      <c r="K127" s="107">
        <f t="shared" si="25"/>
        <v>0.99999999999999967</v>
      </c>
      <c r="Q127" s="107">
        <v>124</v>
      </c>
      <c r="R127" s="107" t="e">
        <f t="shared" ca="1" si="13"/>
        <v>#REF!</v>
      </c>
      <c r="S127" s="107" t="e">
        <f t="shared" ca="1" si="14"/>
        <v>#REF!</v>
      </c>
      <c r="T127" s="107" t="e">
        <f t="shared" ca="1" si="15"/>
        <v>#REF!</v>
      </c>
      <c r="U127" s="107" t="str">
        <f t="shared" ca="1" si="16"/>
        <v/>
      </c>
      <c r="V127" s="107">
        <f t="shared" ca="1" si="17"/>
        <v>0</v>
      </c>
      <c r="W127" s="107">
        <f t="shared" ca="1" si="19"/>
        <v>0</v>
      </c>
      <c r="X127" s="107">
        <f t="shared" ca="1" si="18"/>
        <v>0</v>
      </c>
      <c r="Y127" s="107">
        <f t="shared" ca="1" si="20"/>
        <v>0.99999999999999989</v>
      </c>
    </row>
    <row r="128" spans="6:25" x14ac:dyDescent="0.25">
      <c r="F128" s="107">
        <v>97</v>
      </c>
      <c r="G128" s="107" t="e">
        <f t="shared" si="21"/>
        <v>#REF!</v>
      </c>
      <c r="H128" s="107">
        <f t="shared" si="22"/>
        <v>0</v>
      </c>
      <c r="I128" s="107">
        <f t="shared" si="24"/>
        <v>0</v>
      </c>
      <c r="J128" s="107">
        <f t="shared" si="23"/>
        <v>0</v>
      </c>
      <c r="K128" s="107">
        <f t="shared" si="25"/>
        <v>0.99999999999999967</v>
      </c>
      <c r="Q128" s="107">
        <v>125</v>
      </c>
      <c r="R128" s="107" t="e">
        <f t="shared" ca="1" si="13"/>
        <v>#REF!</v>
      </c>
      <c r="S128" s="107" t="e">
        <f t="shared" ca="1" si="14"/>
        <v>#REF!</v>
      </c>
      <c r="T128" s="107" t="e">
        <f t="shared" ca="1" si="15"/>
        <v>#REF!</v>
      </c>
      <c r="U128" s="107" t="str">
        <f t="shared" ca="1" si="16"/>
        <v/>
      </c>
      <c r="V128" s="107">
        <f t="shared" ca="1" si="17"/>
        <v>0</v>
      </c>
      <c r="W128" s="107">
        <f t="shared" ca="1" si="19"/>
        <v>0</v>
      </c>
      <c r="X128" s="107">
        <f t="shared" ca="1" si="18"/>
        <v>0</v>
      </c>
      <c r="Y128" s="107">
        <f t="shared" ca="1" si="20"/>
        <v>0.99999999999999989</v>
      </c>
    </row>
    <row r="129" spans="6:25" x14ac:dyDescent="0.25">
      <c r="F129" s="107">
        <v>98</v>
      </c>
      <c r="G129" s="107" t="e">
        <f t="shared" si="21"/>
        <v>#REF!</v>
      </c>
      <c r="H129" s="107">
        <f t="shared" si="22"/>
        <v>0</v>
      </c>
      <c r="I129" s="107">
        <f t="shared" si="24"/>
        <v>0</v>
      </c>
      <c r="J129" s="107">
        <f t="shared" si="23"/>
        <v>0</v>
      </c>
      <c r="K129" s="107">
        <f t="shared" si="25"/>
        <v>0.99999999999999967</v>
      </c>
      <c r="Q129" s="107">
        <v>126</v>
      </c>
      <c r="R129" s="107" t="e">
        <f t="shared" ca="1" si="13"/>
        <v>#REF!</v>
      </c>
      <c r="S129" s="107" t="e">
        <f t="shared" ca="1" si="14"/>
        <v>#REF!</v>
      </c>
      <c r="T129" s="107" t="e">
        <f t="shared" ca="1" si="15"/>
        <v>#REF!</v>
      </c>
      <c r="U129" s="107" t="str">
        <f t="shared" ca="1" si="16"/>
        <v/>
      </c>
      <c r="V129" s="107">
        <f t="shared" ca="1" si="17"/>
        <v>0</v>
      </c>
      <c r="W129" s="107">
        <f t="shared" ca="1" si="19"/>
        <v>0</v>
      </c>
      <c r="X129" s="107">
        <f t="shared" ca="1" si="18"/>
        <v>0</v>
      </c>
      <c r="Y129" s="107">
        <f t="shared" ca="1" si="20"/>
        <v>0.99999999999999989</v>
      </c>
    </row>
    <row r="130" spans="6:25" x14ac:dyDescent="0.25">
      <c r="F130" s="107">
        <v>99</v>
      </c>
      <c r="G130" s="107" t="e">
        <f t="shared" si="21"/>
        <v>#REF!</v>
      </c>
      <c r="H130" s="107">
        <f t="shared" si="22"/>
        <v>0</v>
      </c>
      <c r="I130" s="107">
        <f t="shared" si="24"/>
        <v>0</v>
      </c>
      <c r="J130" s="107">
        <f t="shared" si="23"/>
        <v>0</v>
      </c>
      <c r="K130" s="107">
        <f t="shared" si="25"/>
        <v>0.99999999999999967</v>
      </c>
      <c r="Q130" s="107">
        <v>127</v>
      </c>
      <c r="R130" s="107" t="e">
        <f t="shared" ca="1" si="13"/>
        <v>#REF!</v>
      </c>
      <c r="S130" s="107" t="e">
        <f t="shared" ca="1" si="14"/>
        <v>#REF!</v>
      </c>
      <c r="T130" s="107" t="e">
        <f t="shared" ca="1" si="15"/>
        <v>#REF!</v>
      </c>
      <c r="U130" s="107" t="str">
        <f t="shared" ca="1" si="16"/>
        <v/>
      </c>
      <c r="V130" s="107">
        <f t="shared" ca="1" si="17"/>
        <v>0</v>
      </c>
      <c r="W130" s="107">
        <f t="shared" ca="1" si="19"/>
        <v>0</v>
      </c>
      <c r="X130" s="107">
        <f t="shared" ca="1" si="18"/>
        <v>0</v>
      </c>
      <c r="Y130" s="107">
        <f t="shared" ca="1" si="20"/>
        <v>0.99999999999999989</v>
      </c>
    </row>
    <row r="131" spans="6:25" x14ac:dyDescent="0.25">
      <c r="F131" s="107">
        <v>100</v>
      </c>
      <c r="G131" s="107" t="e">
        <f t="shared" si="21"/>
        <v>#REF!</v>
      </c>
      <c r="H131" s="107">
        <f t="shared" si="22"/>
        <v>0</v>
      </c>
      <c r="I131" s="107">
        <f t="shared" si="24"/>
        <v>0</v>
      </c>
      <c r="J131" s="107">
        <f t="shared" si="23"/>
        <v>0</v>
      </c>
      <c r="K131" s="107">
        <f t="shared" si="25"/>
        <v>0.99999999999999967</v>
      </c>
      <c r="Q131" s="107">
        <v>128</v>
      </c>
      <c r="R131" s="107" t="e">
        <f t="shared" ca="1" si="13"/>
        <v>#REF!</v>
      </c>
      <c r="S131" s="107" t="e">
        <f t="shared" ca="1" si="14"/>
        <v>#REF!</v>
      </c>
      <c r="T131" s="107" t="e">
        <f t="shared" ca="1" si="15"/>
        <v>#REF!</v>
      </c>
      <c r="U131" s="107" t="str">
        <f t="shared" ca="1" si="16"/>
        <v/>
      </c>
      <c r="V131" s="107">
        <f t="shared" ca="1" si="17"/>
        <v>0</v>
      </c>
      <c r="W131" s="107">
        <f t="shared" ca="1" si="19"/>
        <v>0</v>
      </c>
      <c r="X131" s="107">
        <f t="shared" ca="1" si="18"/>
        <v>0</v>
      </c>
      <c r="Y131" s="107">
        <f t="shared" ca="1" si="20"/>
        <v>0.99999999999999989</v>
      </c>
    </row>
    <row r="132" spans="6:25" x14ac:dyDescent="0.25">
      <c r="F132" s="107">
        <v>101</v>
      </c>
      <c r="G132" s="107" t="e">
        <f t="shared" si="21"/>
        <v>#REF!</v>
      </c>
      <c r="H132" s="107">
        <f t="shared" si="22"/>
        <v>0</v>
      </c>
      <c r="I132" s="107">
        <f t="shared" si="24"/>
        <v>0</v>
      </c>
      <c r="J132" s="107">
        <f t="shared" si="23"/>
        <v>0</v>
      </c>
      <c r="K132" s="107">
        <f t="shared" si="25"/>
        <v>0.99999999999999967</v>
      </c>
      <c r="Q132" s="107">
        <v>129</v>
      </c>
      <c r="R132" s="107" t="e">
        <f t="shared" ref="R132:R195" ca="1" si="26">INDEX(INDIRECT($K$5),Q132,1)</f>
        <v>#REF!</v>
      </c>
      <c r="S132" s="107" t="e">
        <f t="shared" ref="S132:S195" ca="1" si="27">INDEX(INDIRECT($K$5),Q132,9)</f>
        <v>#REF!</v>
      </c>
      <c r="T132" s="107" t="e">
        <f t="shared" ref="T132:T195" ca="1" si="28">VLOOKUP(S132,Table_RndRarity,3,0)</f>
        <v>#REF!</v>
      </c>
      <c r="U132" s="107" t="str">
        <f t="shared" ref="U132:U195" ca="1" si="29">IFERROR(IF(T132=1,R132,""),"")</f>
        <v/>
      </c>
      <c r="V132" s="107">
        <f t="shared" ref="V132:V195" ca="1" si="30">IFERROR(VLOOKUP(U132,INDIRECT($K$5),10,0),0)</f>
        <v>0</v>
      </c>
      <c r="W132" s="107">
        <f t="shared" ca="1" si="19"/>
        <v>0</v>
      </c>
      <c r="X132" s="107">
        <f t="shared" ref="X132:X195" ca="1" si="31">W132/$W$2</f>
        <v>0</v>
      </c>
      <c r="Y132" s="107">
        <f t="shared" ca="1" si="20"/>
        <v>0.99999999999999989</v>
      </c>
    </row>
    <row r="133" spans="6:25" x14ac:dyDescent="0.25">
      <c r="F133" s="107">
        <v>102</v>
      </c>
      <c r="G133" s="107" t="e">
        <f t="shared" si="21"/>
        <v>#REF!</v>
      </c>
      <c r="H133" s="107">
        <f t="shared" si="22"/>
        <v>0</v>
      </c>
      <c r="I133" s="107">
        <f t="shared" si="24"/>
        <v>0</v>
      </c>
      <c r="J133" s="107">
        <f t="shared" si="23"/>
        <v>0</v>
      </c>
      <c r="K133" s="107">
        <f t="shared" si="25"/>
        <v>0.99999999999999967</v>
      </c>
      <c r="Q133" s="107">
        <v>130</v>
      </c>
      <c r="R133" s="107" t="e">
        <f t="shared" ca="1" si="26"/>
        <v>#REF!</v>
      </c>
      <c r="S133" s="107" t="e">
        <f t="shared" ca="1" si="27"/>
        <v>#REF!</v>
      </c>
      <c r="T133" s="107" t="e">
        <f t="shared" ca="1" si="28"/>
        <v>#REF!</v>
      </c>
      <c r="U133" s="107" t="str">
        <f t="shared" ca="1" si="29"/>
        <v/>
      </c>
      <c r="V133" s="107">
        <f t="shared" ca="1" si="30"/>
        <v>0</v>
      </c>
      <c r="W133" s="107">
        <f t="shared" ref="W133:W196" ca="1" si="32">IF(V133&gt;0,(($V$1-V133)/$V$2)+($S$2*(V133/$V$1)),0)</f>
        <v>0</v>
      </c>
      <c r="X133" s="107">
        <f t="shared" ca="1" si="31"/>
        <v>0</v>
      </c>
      <c r="Y133" s="107">
        <f t="shared" ref="Y133:Y196" ca="1" si="33">X133+Y132</f>
        <v>0.99999999999999989</v>
      </c>
    </row>
    <row r="134" spans="6:25" x14ac:dyDescent="0.25">
      <c r="F134" s="107">
        <v>103</v>
      </c>
      <c r="G134" s="107" t="e">
        <f t="shared" si="21"/>
        <v>#REF!</v>
      </c>
      <c r="H134" s="107">
        <f t="shared" si="22"/>
        <v>0</v>
      </c>
      <c r="I134" s="107">
        <f t="shared" si="24"/>
        <v>0</v>
      </c>
      <c r="J134" s="107">
        <f t="shared" si="23"/>
        <v>0</v>
      </c>
      <c r="K134" s="107">
        <f t="shared" si="25"/>
        <v>0.99999999999999967</v>
      </c>
      <c r="Q134" s="107">
        <v>131</v>
      </c>
      <c r="R134" s="107" t="e">
        <f t="shared" ca="1" si="26"/>
        <v>#REF!</v>
      </c>
      <c r="S134" s="107" t="e">
        <f t="shared" ca="1" si="27"/>
        <v>#REF!</v>
      </c>
      <c r="T134" s="107" t="e">
        <f t="shared" ca="1" si="28"/>
        <v>#REF!</v>
      </c>
      <c r="U134" s="107" t="str">
        <f t="shared" ca="1" si="29"/>
        <v/>
      </c>
      <c r="V134" s="107">
        <f t="shared" ca="1" si="30"/>
        <v>0</v>
      </c>
      <c r="W134" s="107">
        <f t="shared" ca="1" si="32"/>
        <v>0</v>
      </c>
      <c r="X134" s="107">
        <f t="shared" ca="1" si="31"/>
        <v>0</v>
      </c>
      <c r="Y134" s="107">
        <f t="shared" ca="1" si="33"/>
        <v>0.99999999999999989</v>
      </c>
    </row>
    <row r="135" spans="6:25" x14ac:dyDescent="0.25">
      <c r="F135" s="107">
        <v>104</v>
      </c>
      <c r="G135" s="107" t="e">
        <f t="shared" si="21"/>
        <v>#REF!</v>
      </c>
      <c r="H135" s="107">
        <f t="shared" si="22"/>
        <v>0</v>
      </c>
      <c r="I135" s="107">
        <f t="shared" si="24"/>
        <v>0</v>
      </c>
      <c r="J135" s="107">
        <f t="shared" si="23"/>
        <v>0</v>
      </c>
      <c r="K135" s="107">
        <f t="shared" si="25"/>
        <v>0.99999999999999967</v>
      </c>
      <c r="Q135" s="107">
        <v>132</v>
      </c>
      <c r="R135" s="107" t="e">
        <f t="shared" ca="1" si="26"/>
        <v>#REF!</v>
      </c>
      <c r="S135" s="107" t="e">
        <f t="shared" ca="1" si="27"/>
        <v>#REF!</v>
      </c>
      <c r="T135" s="107" t="e">
        <f t="shared" ca="1" si="28"/>
        <v>#REF!</v>
      </c>
      <c r="U135" s="107" t="str">
        <f t="shared" ca="1" si="29"/>
        <v/>
      </c>
      <c r="V135" s="107">
        <f t="shared" ca="1" si="30"/>
        <v>0</v>
      </c>
      <c r="W135" s="107">
        <f t="shared" ca="1" si="32"/>
        <v>0</v>
      </c>
      <c r="X135" s="107">
        <f t="shared" ca="1" si="31"/>
        <v>0</v>
      </c>
      <c r="Y135" s="107">
        <f t="shared" ca="1" si="33"/>
        <v>0.99999999999999989</v>
      </c>
    </row>
    <row r="136" spans="6:25" x14ac:dyDescent="0.25">
      <c r="F136" s="107">
        <v>105</v>
      </c>
      <c r="G136" s="107" t="e">
        <f t="shared" si="21"/>
        <v>#REF!</v>
      </c>
      <c r="H136" s="107">
        <f t="shared" si="22"/>
        <v>0</v>
      </c>
      <c r="I136" s="107">
        <f t="shared" si="24"/>
        <v>0</v>
      </c>
      <c r="J136" s="107">
        <f t="shared" si="23"/>
        <v>0</v>
      </c>
      <c r="K136" s="107">
        <f t="shared" si="25"/>
        <v>0.99999999999999967</v>
      </c>
      <c r="Q136" s="107">
        <v>133</v>
      </c>
      <c r="R136" s="107" t="e">
        <f t="shared" ca="1" si="26"/>
        <v>#REF!</v>
      </c>
      <c r="S136" s="107" t="e">
        <f t="shared" ca="1" si="27"/>
        <v>#REF!</v>
      </c>
      <c r="T136" s="107" t="e">
        <f t="shared" ca="1" si="28"/>
        <v>#REF!</v>
      </c>
      <c r="U136" s="107" t="str">
        <f t="shared" ca="1" si="29"/>
        <v/>
      </c>
      <c r="V136" s="107">
        <f t="shared" ca="1" si="30"/>
        <v>0</v>
      </c>
      <c r="W136" s="107">
        <f t="shared" ca="1" si="32"/>
        <v>0</v>
      </c>
      <c r="X136" s="107">
        <f t="shared" ca="1" si="31"/>
        <v>0</v>
      </c>
      <c r="Y136" s="107">
        <f t="shared" ca="1" si="33"/>
        <v>0.99999999999999989</v>
      </c>
    </row>
    <row r="137" spans="6:25" x14ac:dyDescent="0.25">
      <c r="F137" s="107">
        <v>106</v>
      </c>
      <c r="G137" s="107" t="e">
        <f t="shared" si="21"/>
        <v>#REF!</v>
      </c>
      <c r="H137" s="107">
        <f t="shared" si="22"/>
        <v>0</v>
      </c>
      <c r="I137" s="107">
        <f t="shared" si="24"/>
        <v>0</v>
      </c>
      <c r="J137" s="107">
        <f t="shared" si="23"/>
        <v>0</v>
      </c>
      <c r="K137" s="107">
        <f t="shared" si="25"/>
        <v>0.99999999999999967</v>
      </c>
      <c r="Q137" s="107">
        <v>134</v>
      </c>
      <c r="R137" s="107" t="e">
        <f t="shared" ca="1" si="26"/>
        <v>#REF!</v>
      </c>
      <c r="S137" s="107" t="e">
        <f t="shared" ca="1" si="27"/>
        <v>#REF!</v>
      </c>
      <c r="T137" s="107" t="e">
        <f t="shared" ca="1" si="28"/>
        <v>#REF!</v>
      </c>
      <c r="U137" s="107" t="str">
        <f t="shared" ca="1" si="29"/>
        <v/>
      </c>
      <c r="V137" s="107">
        <f t="shared" ca="1" si="30"/>
        <v>0</v>
      </c>
      <c r="W137" s="107">
        <f t="shared" ca="1" si="32"/>
        <v>0</v>
      </c>
      <c r="X137" s="107">
        <f t="shared" ca="1" si="31"/>
        <v>0</v>
      </c>
      <c r="Y137" s="107">
        <f t="shared" ca="1" si="33"/>
        <v>0.99999999999999989</v>
      </c>
    </row>
    <row r="138" spans="6:25" x14ac:dyDescent="0.25">
      <c r="F138" s="107">
        <v>107</v>
      </c>
      <c r="G138" s="107" t="e">
        <f t="shared" si="21"/>
        <v>#REF!</v>
      </c>
      <c r="H138" s="107">
        <f t="shared" si="22"/>
        <v>0</v>
      </c>
      <c r="I138" s="107">
        <f t="shared" si="24"/>
        <v>0</v>
      </c>
      <c r="J138" s="107">
        <f t="shared" si="23"/>
        <v>0</v>
      </c>
      <c r="K138" s="107">
        <f t="shared" si="25"/>
        <v>0.99999999999999967</v>
      </c>
      <c r="Q138" s="107">
        <v>135</v>
      </c>
      <c r="R138" s="107" t="e">
        <f t="shared" ca="1" si="26"/>
        <v>#REF!</v>
      </c>
      <c r="S138" s="107" t="e">
        <f t="shared" ca="1" si="27"/>
        <v>#REF!</v>
      </c>
      <c r="T138" s="107" t="e">
        <f t="shared" ca="1" si="28"/>
        <v>#REF!</v>
      </c>
      <c r="U138" s="107" t="str">
        <f t="shared" ca="1" si="29"/>
        <v/>
      </c>
      <c r="V138" s="107">
        <f t="shared" ca="1" si="30"/>
        <v>0</v>
      </c>
      <c r="W138" s="107">
        <f t="shared" ca="1" si="32"/>
        <v>0</v>
      </c>
      <c r="X138" s="107">
        <f t="shared" ca="1" si="31"/>
        <v>0</v>
      </c>
      <c r="Y138" s="107">
        <f t="shared" ca="1" si="33"/>
        <v>0.99999999999999989</v>
      </c>
    </row>
    <row r="139" spans="6:25" x14ac:dyDescent="0.25">
      <c r="F139" s="107">
        <v>108</v>
      </c>
      <c r="G139" s="107" t="e">
        <f t="shared" si="21"/>
        <v>#REF!</v>
      </c>
      <c r="H139" s="107">
        <f t="shared" si="22"/>
        <v>0</v>
      </c>
      <c r="I139" s="107">
        <f t="shared" si="24"/>
        <v>0</v>
      </c>
      <c r="J139" s="107">
        <f t="shared" si="23"/>
        <v>0</v>
      </c>
      <c r="K139" s="107">
        <f t="shared" si="25"/>
        <v>0.99999999999999967</v>
      </c>
      <c r="Q139" s="107">
        <v>136</v>
      </c>
      <c r="R139" s="107" t="e">
        <f t="shared" ca="1" si="26"/>
        <v>#REF!</v>
      </c>
      <c r="S139" s="107" t="e">
        <f t="shared" ca="1" si="27"/>
        <v>#REF!</v>
      </c>
      <c r="T139" s="107" t="e">
        <f t="shared" ca="1" si="28"/>
        <v>#REF!</v>
      </c>
      <c r="U139" s="107" t="str">
        <f t="shared" ca="1" si="29"/>
        <v/>
      </c>
      <c r="V139" s="107">
        <f t="shared" ca="1" si="30"/>
        <v>0</v>
      </c>
      <c r="W139" s="107">
        <f t="shared" ca="1" si="32"/>
        <v>0</v>
      </c>
      <c r="X139" s="107">
        <f t="shared" ca="1" si="31"/>
        <v>0</v>
      </c>
      <c r="Y139" s="107">
        <f t="shared" ca="1" si="33"/>
        <v>0.99999999999999989</v>
      </c>
    </row>
    <row r="140" spans="6:25" x14ac:dyDescent="0.25">
      <c r="F140" s="107">
        <v>109</v>
      </c>
      <c r="G140" s="107" t="e">
        <f t="shared" si="21"/>
        <v>#REF!</v>
      </c>
      <c r="H140" s="107">
        <f t="shared" si="22"/>
        <v>0</v>
      </c>
      <c r="I140" s="107">
        <f t="shared" si="24"/>
        <v>0</v>
      </c>
      <c r="J140" s="107">
        <f t="shared" si="23"/>
        <v>0</v>
      </c>
      <c r="K140" s="107">
        <f t="shared" si="25"/>
        <v>0.99999999999999967</v>
      </c>
      <c r="Q140" s="107">
        <v>137</v>
      </c>
      <c r="R140" s="107" t="e">
        <f t="shared" ca="1" si="26"/>
        <v>#REF!</v>
      </c>
      <c r="S140" s="107" t="e">
        <f t="shared" ca="1" si="27"/>
        <v>#REF!</v>
      </c>
      <c r="T140" s="107" t="e">
        <f t="shared" ca="1" si="28"/>
        <v>#REF!</v>
      </c>
      <c r="U140" s="107" t="str">
        <f t="shared" ca="1" si="29"/>
        <v/>
      </c>
      <c r="V140" s="107">
        <f t="shared" ca="1" si="30"/>
        <v>0</v>
      </c>
      <c r="W140" s="107">
        <f t="shared" ca="1" si="32"/>
        <v>0</v>
      </c>
      <c r="X140" s="107">
        <f t="shared" ca="1" si="31"/>
        <v>0</v>
      </c>
      <c r="Y140" s="107">
        <f t="shared" ca="1" si="33"/>
        <v>0.99999999999999989</v>
      </c>
    </row>
    <row r="141" spans="6:25" x14ac:dyDescent="0.25">
      <c r="F141" s="107">
        <v>110</v>
      </c>
      <c r="G141" s="107" t="e">
        <f t="shared" si="21"/>
        <v>#REF!</v>
      </c>
      <c r="H141" s="107">
        <f t="shared" si="22"/>
        <v>0</v>
      </c>
      <c r="I141" s="107">
        <f t="shared" si="24"/>
        <v>0</v>
      </c>
      <c r="J141" s="107">
        <f t="shared" si="23"/>
        <v>0</v>
      </c>
      <c r="K141" s="107">
        <f t="shared" si="25"/>
        <v>0.99999999999999967</v>
      </c>
      <c r="Q141" s="107">
        <v>138</v>
      </c>
      <c r="R141" s="107" t="e">
        <f t="shared" ca="1" si="26"/>
        <v>#REF!</v>
      </c>
      <c r="S141" s="107" t="e">
        <f t="shared" ca="1" si="27"/>
        <v>#REF!</v>
      </c>
      <c r="T141" s="107" t="e">
        <f t="shared" ca="1" si="28"/>
        <v>#REF!</v>
      </c>
      <c r="U141" s="107" t="str">
        <f t="shared" ca="1" si="29"/>
        <v/>
      </c>
      <c r="V141" s="107">
        <f t="shared" ca="1" si="30"/>
        <v>0</v>
      </c>
      <c r="W141" s="107">
        <f t="shared" ca="1" si="32"/>
        <v>0</v>
      </c>
      <c r="X141" s="107">
        <f t="shared" ca="1" si="31"/>
        <v>0</v>
      </c>
      <c r="Y141" s="107">
        <f t="shared" ca="1" si="33"/>
        <v>0.99999999999999989</v>
      </c>
    </row>
    <row r="142" spans="6:25" x14ac:dyDescent="0.25">
      <c r="F142" s="107">
        <v>111</v>
      </c>
      <c r="G142" s="107" t="e">
        <f t="shared" si="21"/>
        <v>#REF!</v>
      </c>
      <c r="H142" s="107">
        <f t="shared" si="22"/>
        <v>0</v>
      </c>
      <c r="I142" s="107">
        <f t="shared" si="24"/>
        <v>0</v>
      </c>
      <c r="J142" s="107">
        <f t="shared" si="23"/>
        <v>0</v>
      </c>
      <c r="K142" s="107">
        <f t="shared" si="25"/>
        <v>0.99999999999999967</v>
      </c>
      <c r="Q142" s="107">
        <v>139</v>
      </c>
      <c r="R142" s="107" t="e">
        <f t="shared" ca="1" si="26"/>
        <v>#REF!</v>
      </c>
      <c r="S142" s="107" t="e">
        <f t="shared" ca="1" si="27"/>
        <v>#REF!</v>
      </c>
      <c r="T142" s="107" t="e">
        <f t="shared" ca="1" si="28"/>
        <v>#REF!</v>
      </c>
      <c r="U142" s="107" t="str">
        <f t="shared" ca="1" si="29"/>
        <v/>
      </c>
      <c r="V142" s="107">
        <f t="shared" ca="1" si="30"/>
        <v>0</v>
      </c>
      <c r="W142" s="107">
        <f t="shared" ca="1" si="32"/>
        <v>0</v>
      </c>
      <c r="X142" s="107">
        <f t="shared" ca="1" si="31"/>
        <v>0</v>
      </c>
      <c r="Y142" s="107">
        <f t="shared" ca="1" si="33"/>
        <v>0.99999999999999989</v>
      </c>
    </row>
    <row r="143" spans="6:25" x14ac:dyDescent="0.25">
      <c r="F143" s="107">
        <v>112</v>
      </c>
      <c r="G143" s="107" t="e">
        <f t="shared" si="21"/>
        <v>#REF!</v>
      </c>
      <c r="H143" s="107">
        <f t="shared" si="22"/>
        <v>0</v>
      </c>
      <c r="I143" s="107">
        <f t="shared" si="24"/>
        <v>0</v>
      </c>
      <c r="J143" s="107">
        <f t="shared" si="23"/>
        <v>0</v>
      </c>
      <c r="K143" s="107">
        <f t="shared" si="25"/>
        <v>0.99999999999999967</v>
      </c>
      <c r="Q143" s="107">
        <v>140</v>
      </c>
      <c r="R143" s="107" t="e">
        <f t="shared" ca="1" si="26"/>
        <v>#REF!</v>
      </c>
      <c r="S143" s="107" t="e">
        <f t="shared" ca="1" si="27"/>
        <v>#REF!</v>
      </c>
      <c r="T143" s="107" t="e">
        <f t="shared" ca="1" si="28"/>
        <v>#REF!</v>
      </c>
      <c r="U143" s="107" t="str">
        <f t="shared" ca="1" si="29"/>
        <v/>
      </c>
      <c r="V143" s="107">
        <f t="shared" ca="1" si="30"/>
        <v>0</v>
      </c>
      <c r="W143" s="107">
        <f t="shared" ca="1" si="32"/>
        <v>0</v>
      </c>
      <c r="X143" s="107">
        <f t="shared" ca="1" si="31"/>
        <v>0</v>
      </c>
      <c r="Y143" s="107">
        <f t="shared" ca="1" si="33"/>
        <v>0.99999999999999989</v>
      </c>
    </row>
    <row r="144" spans="6:25" x14ac:dyDescent="0.25">
      <c r="F144" s="107">
        <v>113</v>
      </c>
      <c r="G144" s="107" t="e">
        <f t="shared" si="21"/>
        <v>#REF!</v>
      </c>
      <c r="H144" s="107">
        <f t="shared" si="22"/>
        <v>0</v>
      </c>
      <c r="I144" s="107">
        <f t="shared" si="24"/>
        <v>0</v>
      </c>
      <c r="J144" s="107">
        <f t="shared" si="23"/>
        <v>0</v>
      </c>
      <c r="K144" s="107">
        <f t="shared" si="25"/>
        <v>0.99999999999999967</v>
      </c>
      <c r="Q144" s="107">
        <v>141</v>
      </c>
      <c r="R144" s="107" t="e">
        <f t="shared" ca="1" si="26"/>
        <v>#REF!</v>
      </c>
      <c r="S144" s="107" t="e">
        <f t="shared" ca="1" si="27"/>
        <v>#REF!</v>
      </c>
      <c r="T144" s="107" t="e">
        <f t="shared" ca="1" si="28"/>
        <v>#REF!</v>
      </c>
      <c r="U144" s="107" t="str">
        <f t="shared" ca="1" si="29"/>
        <v/>
      </c>
      <c r="V144" s="107">
        <f t="shared" ca="1" si="30"/>
        <v>0</v>
      </c>
      <c r="W144" s="107">
        <f t="shared" ca="1" si="32"/>
        <v>0</v>
      </c>
      <c r="X144" s="107">
        <f t="shared" ca="1" si="31"/>
        <v>0</v>
      </c>
      <c r="Y144" s="107">
        <f t="shared" ca="1" si="33"/>
        <v>0.99999999999999989</v>
      </c>
    </row>
    <row r="145" spans="6:25" x14ac:dyDescent="0.25">
      <c r="F145" s="107">
        <v>114</v>
      </c>
      <c r="G145" s="107" t="e">
        <f t="shared" si="21"/>
        <v>#REF!</v>
      </c>
      <c r="H145" s="107">
        <f t="shared" si="22"/>
        <v>0</v>
      </c>
      <c r="I145" s="107">
        <f t="shared" si="24"/>
        <v>0</v>
      </c>
      <c r="J145" s="107">
        <f t="shared" si="23"/>
        <v>0</v>
      </c>
      <c r="K145" s="107">
        <f t="shared" si="25"/>
        <v>0.99999999999999967</v>
      </c>
      <c r="Q145" s="107">
        <v>142</v>
      </c>
      <c r="R145" s="107" t="e">
        <f t="shared" ca="1" si="26"/>
        <v>#REF!</v>
      </c>
      <c r="S145" s="107" t="e">
        <f t="shared" ca="1" si="27"/>
        <v>#REF!</v>
      </c>
      <c r="T145" s="107" t="e">
        <f t="shared" ca="1" si="28"/>
        <v>#REF!</v>
      </c>
      <c r="U145" s="107" t="str">
        <f t="shared" ca="1" si="29"/>
        <v/>
      </c>
      <c r="V145" s="107">
        <f t="shared" ca="1" si="30"/>
        <v>0</v>
      </c>
      <c r="W145" s="107">
        <f t="shared" ca="1" si="32"/>
        <v>0</v>
      </c>
      <c r="X145" s="107">
        <f t="shared" ca="1" si="31"/>
        <v>0</v>
      </c>
      <c r="Y145" s="107">
        <f t="shared" ca="1" si="33"/>
        <v>0.99999999999999989</v>
      </c>
    </row>
    <row r="146" spans="6:25" x14ac:dyDescent="0.25">
      <c r="F146" s="107">
        <v>115</v>
      </c>
      <c r="G146" s="107" t="e">
        <f t="shared" si="21"/>
        <v>#REF!</v>
      </c>
      <c r="H146" s="107">
        <f t="shared" si="22"/>
        <v>0</v>
      </c>
      <c r="I146" s="107">
        <f t="shared" si="24"/>
        <v>0</v>
      </c>
      <c r="J146" s="107">
        <f t="shared" si="23"/>
        <v>0</v>
      </c>
      <c r="K146" s="107">
        <f t="shared" si="25"/>
        <v>0.99999999999999967</v>
      </c>
      <c r="Q146" s="107">
        <v>143</v>
      </c>
      <c r="R146" s="107" t="e">
        <f t="shared" ca="1" si="26"/>
        <v>#REF!</v>
      </c>
      <c r="S146" s="107" t="e">
        <f t="shared" ca="1" si="27"/>
        <v>#REF!</v>
      </c>
      <c r="T146" s="107" t="e">
        <f t="shared" ca="1" si="28"/>
        <v>#REF!</v>
      </c>
      <c r="U146" s="107" t="str">
        <f t="shared" ca="1" si="29"/>
        <v/>
      </c>
      <c r="V146" s="107">
        <f t="shared" ca="1" si="30"/>
        <v>0</v>
      </c>
      <c r="W146" s="107">
        <f t="shared" ca="1" si="32"/>
        <v>0</v>
      </c>
      <c r="X146" s="107">
        <f t="shared" ca="1" si="31"/>
        <v>0</v>
      </c>
      <c r="Y146" s="107">
        <f t="shared" ca="1" si="33"/>
        <v>0.99999999999999989</v>
      </c>
    </row>
    <row r="147" spans="6:25" x14ac:dyDescent="0.25">
      <c r="F147" s="107">
        <v>116</v>
      </c>
      <c r="G147" s="107" t="e">
        <f t="shared" si="21"/>
        <v>#REF!</v>
      </c>
      <c r="H147" s="107">
        <f t="shared" si="22"/>
        <v>0</v>
      </c>
      <c r="I147" s="107">
        <f t="shared" si="24"/>
        <v>0</v>
      </c>
      <c r="J147" s="107">
        <f t="shared" si="23"/>
        <v>0</v>
      </c>
      <c r="K147" s="107">
        <f t="shared" si="25"/>
        <v>0.99999999999999967</v>
      </c>
      <c r="Q147" s="107">
        <v>144</v>
      </c>
      <c r="R147" s="107" t="e">
        <f t="shared" ca="1" si="26"/>
        <v>#REF!</v>
      </c>
      <c r="S147" s="107" t="e">
        <f t="shared" ca="1" si="27"/>
        <v>#REF!</v>
      </c>
      <c r="T147" s="107" t="e">
        <f t="shared" ca="1" si="28"/>
        <v>#REF!</v>
      </c>
      <c r="U147" s="107" t="str">
        <f t="shared" ca="1" si="29"/>
        <v/>
      </c>
      <c r="V147" s="107">
        <f t="shared" ca="1" si="30"/>
        <v>0</v>
      </c>
      <c r="W147" s="107">
        <f t="shared" ca="1" si="32"/>
        <v>0</v>
      </c>
      <c r="X147" s="107">
        <f t="shared" ca="1" si="31"/>
        <v>0</v>
      </c>
      <c r="Y147" s="107">
        <f t="shared" ca="1" si="33"/>
        <v>0.99999999999999989</v>
      </c>
    </row>
    <row r="148" spans="6:25" x14ac:dyDescent="0.25">
      <c r="F148" s="107">
        <v>117</v>
      </c>
      <c r="G148" s="107" t="e">
        <f t="shared" si="21"/>
        <v>#REF!</v>
      </c>
      <c r="H148" s="107">
        <f t="shared" si="22"/>
        <v>0</v>
      </c>
      <c r="I148" s="107">
        <f t="shared" si="24"/>
        <v>0</v>
      </c>
      <c r="J148" s="107">
        <f t="shared" si="23"/>
        <v>0</v>
      </c>
      <c r="K148" s="107">
        <f t="shared" si="25"/>
        <v>0.99999999999999967</v>
      </c>
      <c r="Q148" s="107">
        <v>145</v>
      </c>
      <c r="R148" s="107" t="e">
        <f t="shared" ca="1" si="26"/>
        <v>#REF!</v>
      </c>
      <c r="S148" s="107" t="e">
        <f t="shared" ca="1" si="27"/>
        <v>#REF!</v>
      </c>
      <c r="T148" s="107" t="e">
        <f t="shared" ca="1" si="28"/>
        <v>#REF!</v>
      </c>
      <c r="U148" s="107" t="str">
        <f t="shared" ca="1" si="29"/>
        <v/>
      </c>
      <c r="V148" s="107">
        <f t="shared" ca="1" si="30"/>
        <v>0</v>
      </c>
      <c r="W148" s="107">
        <f t="shared" ca="1" si="32"/>
        <v>0</v>
      </c>
      <c r="X148" s="107">
        <f t="shared" ca="1" si="31"/>
        <v>0</v>
      </c>
      <c r="Y148" s="107">
        <f t="shared" ca="1" si="33"/>
        <v>0.99999999999999989</v>
      </c>
    </row>
    <row r="149" spans="6:25" x14ac:dyDescent="0.25">
      <c r="F149" s="107">
        <v>118</v>
      </c>
      <c r="G149" s="107" t="e">
        <f t="shared" si="21"/>
        <v>#REF!</v>
      </c>
      <c r="H149" s="107">
        <f t="shared" si="22"/>
        <v>0</v>
      </c>
      <c r="I149" s="107">
        <f t="shared" si="24"/>
        <v>0</v>
      </c>
      <c r="J149" s="107">
        <f t="shared" si="23"/>
        <v>0</v>
      </c>
      <c r="K149" s="107">
        <f t="shared" si="25"/>
        <v>0.99999999999999967</v>
      </c>
      <c r="Q149" s="107">
        <v>146</v>
      </c>
      <c r="R149" s="107" t="e">
        <f t="shared" ca="1" si="26"/>
        <v>#REF!</v>
      </c>
      <c r="S149" s="107" t="e">
        <f t="shared" ca="1" si="27"/>
        <v>#REF!</v>
      </c>
      <c r="T149" s="107" t="e">
        <f t="shared" ca="1" si="28"/>
        <v>#REF!</v>
      </c>
      <c r="U149" s="107" t="str">
        <f t="shared" ca="1" si="29"/>
        <v/>
      </c>
      <c r="V149" s="107">
        <f t="shared" ca="1" si="30"/>
        <v>0</v>
      </c>
      <c r="W149" s="107">
        <f t="shared" ca="1" si="32"/>
        <v>0</v>
      </c>
      <c r="X149" s="107">
        <f t="shared" ca="1" si="31"/>
        <v>0</v>
      </c>
      <c r="Y149" s="107">
        <f t="shared" ca="1" si="33"/>
        <v>0.99999999999999989</v>
      </c>
    </row>
    <row r="150" spans="6:25" x14ac:dyDescent="0.25">
      <c r="F150" s="107">
        <v>119</v>
      </c>
      <c r="G150" s="107" t="e">
        <f t="shared" si="21"/>
        <v>#REF!</v>
      </c>
      <c r="H150" s="107">
        <f t="shared" si="22"/>
        <v>0</v>
      </c>
      <c r="I150" s="107">
        <f t="shared" si="24"/>
        <v>0</v>
      </c>
      <c r="J150" s="107">
        <f t="shared" si="23"/>
        <v>0</v>
      </c>
      <c r="K150" s="107">
        <f t="shared" si="25"/>
        <v>0.99999999999999967</v>
      </c>
      <c r="Q150" s="107">
        <v>147</v>
      </c>
      <c r="R150" s="107" t="e">
        <f t="shared" ca="1" si="26"/>
        <v>#REF!</v>
      </c>
      <c r="S150" s="107" t="e">
        <f t="shared" ca="1" si="27"/>
        <v>#REF!</v>
      </c>
      <c r="T150" s="107" t="e">
        <f t="shared" ca="1" si="28"/>
        <v>#REF!</v>
      </c>
      <c r="U150" s="107" t="str">
        <f t="shared" ca="1" si="29"/>
        <v/>
      </c>
      <c r="V150" s="107">
        <f t="shared" ca="1" si="30"/>
        <v>0</v>
      </c>
      <c r="W150" s="107">
        <f t="shared" ca="1" si="32"/>
        <v>0</v>
      </c>
      <c r="X150" s="107">
        <f t="shared" ca="1" si="31"/>
        <v>0</v>
      </c>
      <c r="Y150" s="107">
        <f t="shared" ca="1" si="33"/>
        <v>0.99999999999999989</v>
      </c>
    </row>
    <row r="151" spans="6:25" x14ac:dyDescent="0.25">
      <c r="F151" s="107">
        <v>120</v>
      </c>
      <c r="G151" s="107" t="e">
        <f t="shared" si="21"/>
        <v>#REF!</v>
      </c>
      <c r="H151" s="107">
        <f t="shared" si="22"/>
        <v>0</v>
      </c>
      <c r="I151" s="107">
        <f t="shared" si="24"/>
        <v>0</v>
      </c>
      <c r="J151" s="107">
        <f t="shared" si="23"/>
        <v>0</v>
      </c>
      <c r="K151" s="107">
        <f t="shared" si="25"/>
        <v>0.99999999999999967</v>
      </c>
      <c r="Q151" s="107">
        <v>148</v>
      </c>
      <c r="R151" s="107" t="e">
        <f t="shared" ca="1" si="26"/>
        <v>#REF!</v>
      </c>
      <c r="S151" s="107" t="e">
        <f t="shared" ca="1" si="27"/>
        <v>#REF!</v>
      </c>
      <c r="T151" s="107" t="e">
        <f t="shared" ca="1" si="28"/>
        <v>#REF!</v>
      </c>
      <c r="U151" s="107" t="str">
        <f t="shared" ca="1" si="29"/>
        <v/>
      </c>
      <c r="V151" s="107">
        <f t="shared" ca="1" si="30"/>
        <v>0</v>
      </c>
      <c r="W151" s="107">
        <f t="shared" ca="1" si="32"/>
        <v>0</v>
      </c>
      <c r="X151" s="107">
        <f t="shared" ca="1" si="31"/>
        <v>0</v>
      </c>
      <c r="Y151" s="107">
        <f t="shared" ca="1" si="33"/>
        <v>0.99999999999999989</v>
      </c>
    </row>
    <row r="152" spans="6:25" x14ac:dyDescent="0.25">
      <c r="F152" s="107">
        <v>121</v>
      </c>
      <c r="G152" s="107" t="e">
        <f t="shared" si="21"/>
        <v>#REF!</v>
      </c>
      <c r="H152" s="107">
        <f t="shared" si="22"/>
        <v>0</v>
      </c>
      <c r="I152" s="107">
        <f t="shared" si="24"/>
        <v>0</v>
      </c>
      <c r="J152" s="107">
        <f t="shared" si="23"/>
        <v>0</v>
      </c>
      <c r="K152" s="107">
        <f t="shared" si="25"/>
        <v>0.99999999999999967</v>
      </c>
      <c r="Q152" s="107">
        <v>149</v>
      </c>
      <c r="R152" s="107" t="e">
        <f t="shared" ca="1" si="26"/>
        <v>#REF!</v>
      </c>
      <c r="S152" s="107" t="e">
        <f t="shared" ca="1" si="27"/>
        <v>#REF!</v>
      </c>
      <c r="T152" s="107" t="e">
        <f t="shared" ca="1" si="28"/>
        <v>#REF!</v>
      </c>
      <c r="U152" s="107" t="str">
        <f t="shared" ca="1" si="29"/>
        <v/>
      </c>
      <c r="V152" s="107">
        <f t="shared" ca="1" si="30"/>
        <v>0</v>
      </c>
      <c r="W152" s="107">
        <f t="shared" ca="1" si="32"/>
        <v>0</v>
      </c>
      <c r="X152" s="107">
        <f t="shared" ca="1" si="31"/>
        <v>0</v>
      </c>
      <c r="Y152" s="107">
        <f t="shared" ca="1" si="33"/>
        <v>0.99999999999999989</v>
      </c>
    </row>
    <row r="153" spans="6:25" x14ac:dyDescent="0.25">
      <c r="F153" s="107">
        <v>122</v>
      </c>
      <c r="G153" s="107" t="e">
        <f t="shared" si="21"/>
        <v>#REF!</v>
      </c>
      <c r="H153" s="107">
        <f t="shared" si="22"/>
        <v>0</v>
      </c>
      <c r="I153" s="107">
        <f t="shared" si="24"/>
        <v>0</v>
      </c>
      <c r="J153" s="107">
        <f t="shared" si="23"/>
        <v>0</v>
      </c>
      <c r="K153" s="107">
        <f t="shared" si="25"/>
        <v>0.99999999999999967</v>
      </c>
      <c r="Q153" s="107">
        <v>150</v>
      </c>
      <c r="R153" s="107" t="e">
        <f t="shared" ca="1" si="26"/>
        <v>#REF!</v>
      </c>
      <c r="S153" s="107" t="e">
        <f t="shared" ca="1" si="27"/>
        <v>#REF!</v>
      </c>
      <c r="T153" s="107" t="e">
        <f t="shared" ca="1" si="28"/>
        <v>#REF!</v>
      </c>
      <c r="U153" s="107" t="str">
        <f t="shared" ca="1" si="29"/>
        <v/>
      </c>
      <c r="V153" s="107">
        <f t="shared" ca="1" si="30"/>
        <v>0</v>
      </c>
      <c r="W153" s="107">
        <f t="shared" ca="1" si="32"/>
        <v>0</v>
      </c>
      <c r="X153" s="107">
        <f t="shared" ca="1" si="31"/>
        <v>0</v>
      </c>
      <c r="Y153" s="107">
        <f t="shared" ca="1" si="33"/>
        <v>0.99999999999999989</v>
      </c>
    </row>
    <row r="154" spans="6:25" x14ac:dyDescent="0.25">
      <c r="F154" s="107">
        <v>123</v>
      </c>
      <c r="G154" s="107" t="e">
        <f t="shared" si="21"/>
        <v>#REF!</v>
      </c>
      <c r="H154" s="107">
        <f t="shared" si="22"/>
        <v>0</v>
      </c>
      <c r="I154" s="107">
        <f t="shared" si="24"/>
        <v>0</v>
      </c>
      <c r="J154" s="107">
        <f t="shared" si="23"/>
        <v>0</v>
      </c>
      <c r="K154" s="107">
        <f t="shared" si="25"/>
        <v>0.99999999999999967</v>
      </c>
      <c r="Q154" s="107">
        <v>151</v>
      </c>
      <c r="R154" s="107" t="e">
        <f t="shared" ca="1" si="26"/>
        <v>#REF!</v>
      </c>
      <c r="S154" s="107" t="e">
        <f t="shared" ca="1" si="27"/>
        <v>#REF!</v>
      </c>
      <c r="T154" s="107" t="e">
        <f t="shared" ca="1" si="28"/>
        <v>#REF!</v>
      </c>
      <c r="U154" s="107" t="str">
        <f t="shared" ca="1" si="29"/>
        <v/>
      </c>
      <c r="V154" s="107">
        <f t="shared" ca="1" si="30"/>
        <v>0</v>
      </c>
      <c r="W154" s="107">
        <f t="shared" ca="1" si="32"/>
        <v>0</v>
      </c>
      <c r="X154" s="107">
        <f t="shared" ca="1" si="31"/>
        <v>0</v>
      </c>
      <c r="Y154" s="107">
        <f t="shared" ca="1" si="33"/>
        <v>0.99999999999999989</v>
      </c>
    </row>
    <row r="155" spans="6:25" x14ac:dyDescent="0.25">
      <c r="F155" s="107">
        <v>124</v>
      </c>
      <c r="G155" s="107" t="e">
        <f t="shared" si="21"/>
        <v>#REF!</v>
      </c>
      <c r="H155" s="107">
        <f t="shared" si="22"/>
        <v>0</v>
      </c>
      <c r="I155" s="107">
        <f t="shared" si="24"/>
        <v>0</v>
      </c>
      <c r="J155" s="107">
        <f t="shared" si="23"/>
        <v>0</v>
      </c>
      <c r="K155" s="107">
        <f t="shared" si="25"/>
        <v>0.99999999999999967</v>
      </c>
      <c r="Q155" s="107">
        <v>152</v>
      </c>
      <c r="R155" s="107" t="e">
        <f t="shared" ca="1" si="26"/>
        <v>#REF!</v>
      </c>
      <c r="S155" s="107" t="e">
        <f t="shared" ca="1" si="27"/>
        <v>#REF!</v>
      </c>
      <c r="T155" s="107" t="e">
        <f t="shared" ca="1" si="28"/>
        <v>#REF!</v>
      </c>
      <c r="U155" s="107" t="str">
        <f t="shared" ca="1" si="29"/>
        <v/>
      </c>
      <c r="V155" s="107">
        <f t="shared" ca="1" si="30"/>
        <v>0</v>
      </c>
      <c r="W155" s="107">
        <f t="shared" ca="1" si="32"/>
        <v>0</v>
      </c>
      <c r="X155" s="107">
        <f t="shared" ca="1" si="31"/>
        <v>0</v>
      </c>
      <c r="Y155" s="107">
        <f t="shared" ca="1" si="33"/>
        <v>0.99999999999999989</v>
      </c>
    </row>
    <row r="156" spans="6:25" x14ac:dyDescent="0.25">
      <c r="F156" s="107">
        <v>125</v>
      </c>
      <c r="G156" s="107" t="e">
        <f t="shared" si="21"/>
        <v>#REF!</v>
      </c>
      <c r="H156" s="107">
        <f t="shared" si="22"/>
        <v>0</v>
      </c>
      <c r="I156" s="107">
        <f t="shared" si="24"/>
        <v>0</v>
      </c>
      <c r="J156" s="107">
        <f t="shared" si="23"/>
        <v>0</v>
      </c>
      <c r="K156" s="107">
        <f t="shared" si="25"/>
        <v>0.99999999999999967</v>
      </c>
      <c r="Q156" s="107">
        <v>153</v>
      </c>
      <c r="R156" s="107" t="e">
        <f t="shared" ca="1" si="26"/>
        <v>#REF!</v>
      </c>
      <c r="S156" s="107" t="e">
        <f t="shared" ca="1" si="27"/>
        <v>#REF!</v>
      </c>
      <c r="T156" s="107" t="e">
        <f t="shared" ca="1" si="28"/>
        <v>#REF!</v>
      </c>
      <c r="U156" s="107" t="str">
        <f t="shared" ca="1" si="29"/>
        <v/>
      </c>
      <c r="V156" s="107">
        <f t="shared" ca="1" si="30"/>
        <v>0</v>
      </c>
      <c r="W156" s="107">
        <f t="shared" ca="1" si="32"/>
        <v>0</v>
      </c>
      <c r="X156" s="107">
        <f t="shared" ca="1" si="31"/>
        <v>0</v>
      </c>
      <c r="Y156" s="107">
        <f t="shared" ca="1" si="33"/>
        <v>0.99999999999999989</v>
      </c>
    </row>
    <row r="157" spans="6:25" x14ac:dyDescent="0.25">
      <c r="F157" s="107">
        <v>126</v>
      </c>
      <c r="G157" s="107" t="e">
        <f t="shared" si="21"/>
        <v>#REF!</v>
      </c>
      <c r="H157" s="107">
        <f t="shared" si="22"/>
        <v>0</v>
      </c>
      <c r="I157" s="107">
        <f t="shared" si="24"/>
        <v>0</v>
      </c>
      <c r="J157" s="107">
        <f t="shared" si="23"/>
        <v>0</v>
      </c>
      <c r="K157" s="107">
        <f t="shared" si="25"/>
        <v>0.99999999999999967</v>
      </c>
      <c r="Q157" s="107">
        <v>154</v>
      </c>
      <c r="R157" s="107" t="e">
        <f t="shared" ca="1" si="26"/>
        <v>#REF!</v>
      </c>
      <c r="S157" s="107" t="e">
        <f t="shared" ca="1" si="27"/>
        <v>#REF!</v>
      </c>
      <c r="T157" s="107" t="e">
        <f t="shared" ca="1" si="28"/>
        <v>#REF!</v>
      </c>
      <c r="U157" s="107" t="str">
        <f t="shared" ca="1" si="29"/>
        <v/>
      </c>
      <c r="V157" s="107">
        <f t="shared" ca="1" si="30"/>
        <v>0</v>
      </c>
      <c r="W157" s="107">
        <f t="shared" ca="1" si="32"/>
        <v>0</v>
      </c>
      <c r="X157" s="107">
        <f t="shared" ca="1" si="31"/>
        <v>0</v>
      </c>
      <c r="Y157" s="107">
        <f t="shared" ca="1" si="33"/>
        <v>0.99999999999999989</v>
      </c>
    </row>
    <row r="158" spans="6:25" x14ac:dyDescent="0.25">
      <c r="F158" s="107">
        <v>127</v>
      </c>
      <c r="G158" s="107" t="e">
        <f t="shared" si="21"/>
        <v>#REF!</v>
      </c>
      <c r="H158" s="107">
        <f t="shared" si="22"/>
        <v>0</v>
      </c>
      <c r="I158" s="107">
        <f t="shared" si="24"/>
        <v>0</v>
      </c>
      <c r="J158" s="107">
        <f t="shared" si="23"/>
        <v>0</v>
      </c>
      <c r="K158" s="107">
        <f t="shared" si="25"/>
        <v>0.99999999999999967</v>
      </c>
      <c r="Q158" s="107">
        <v>155</v>
      </c>
      <c r="R158" s="107" t="e">
        <f t="shared" ca="1" si="26"/>
        <v>#REF!</v>
      </c>
      <c r="S158" s="107" t="e">
        <f t="shared" ca="1" si="27"/>
        <v>#REF!</v>
      </c>
      <c r="T158" s="107" t="e">
        <f t="shared" ca="1" si="28"/>
        <v>#REF!</v>
      </c>
      <c r="U158" s="107" t="str">
        <f t="shared" ca="1" si="29"/>
        <v/>
      </c>
      <c r="V158" s="107">
        <f t="shared" ca="1" si="30"/>
        <v>0</v>
      </c>
      <c r="W158" s="107">
        <f t="shared" ca="1" si="32"/>
        <v>0</v>
      </c>
      <c r="X158" s="107">
        <f t="shared" ca="1" si="31"/>
        <v>0</v>
      </c>
      <c r="Y158" s="107">
        <f t="shared" ca="1" si="33"/>
        <v>0.99999999999999989</v>
      </c>
    </row>
    <row r="159" spans="6:25" x14ac:dyDescent="0.25">
      <c r="F159" s="107">
        <v>128</v>
      </c>
      <c r="G159" s="107" t="e">
        <f t="shared" si="21"/>
        <v>#REF!</v>
      </c>
      <c r="H159" s="107">
        <f t="shared" si="22"/>
        <v>0</v>
      </c>
      <c r="I159" s="107">
        <f t="shared" si="24"/>
        <v>0</v>
      </c>
      <c r="J159" s="107">
        <f t="shared" si="23"/>
        <v>0</v>
      </c>
      <c r="K159" s="107">
        <f t="shared" si="25"/>
        <v>0.99999999999999967</v>
      </c>
      <c r="Q159" s="107">
        <v>156</v>
      </c>
      <c r="R159" s="107" t="e">
        <f t="shared" ca="1" si="26"/>
        <v>#REF!</v>
      </c>
      <c r="S159" s="107" t="e">
        <f t="shared" ca="1" si="27"/>
        <v>#REF!</v>
      </c>
      <c r="T159" s="107" t="e">
        <f t="shared" ca="1" si="28"/>
        <v>#REF!</v>
      </c>
      <c r="U159" s="107" t="str">
        <f t="shared" ca="1" si="29"/>
        <v/>
      </c>
      <c r="V159" s="107">
        <f t="shared" ca="1" si="30"/>
        <v>0</v>
      </c>
      <c r="W159" s="107">
        <f t="shared" ca="1" si="32"/>
        <v>0</v>
      </c>
      <c r="X159" s="107">
        <f t="shared" ca="1" si="31"/>
        <v>0</v>
      </c>
      <c r="Y159" s="107">
        <f t="shared" ca="1" si="33"/>
        <v>0.99999999999999989</v>
      </c>
    </row>
    <row r="160" spans="6:25" x14ac:dyDescent="0.25">
      <c r="F160" s="107">
        <v>129</v>
      </c>
      <c r="G160" s="107" t="e">
        <f t="shared" ref="G160:G223" si="34">INDEX(Table_WeaponUpgrades,F160,1)</f>
        <v>#REF!</v>
      </c>
      <c r="H160" s="107">
        <f t="shared" ref="H160:H223" si="35">IFERROR(VLOOKUP(G160,Table_WeaponUpgrades,3,0),0)</f>
        <v>0</v>
      </c>
      <c r="I160" s="107">
        <f t="shared" si="24"/>
        <v>0</v>
      </c>
      <c r="J160" s="107">
        <f t="shared" si="23"/>
        <v>0</v>
      </c>
      <c r="K160" s="107">
        <f t="shared" si="25"/>
        <v>0.99999999999999967</v>
      </c>
      <c r="Q160" s="107">
        <v>157</v>
      </c>
      <c r="R160" s="107" t="e">
        <f t="shared" ca="1" si="26"/>
        <v>#REF!</v>
      </c>
      <c r="S160" s="107" t="e">
        <f t="shared" ca="1" si="27"/>
        <v>#REF!</v>
      </c>
      <c r="T160" s="107" t="e">
        <f t="shared" ca="1" si="28"/>
        <v>#REF!</v>
      </c>
      <c r="U160" s="107" t="str">
        <f t="shared" ca="1" si="29"/>
        <v/>
      </c>
      <c r="V160" s="107">
        <f t="shared" ca="1" si="30"/>
        <v>0</v>
      </c>
      <c r="W160" s="107">
        <f t="shared" ca="1" si="32"/>
        <v>0</v>
      </c>
      <c r="X160" s="107">
        <f t="shared" ca="1" si="31"/>
        <v>0</v>
      </c>
      <c r="Y160" s="107">
        <f t="shared" ca="1" si="33"/>
        <v>0.99999999999999989</v>
      </c>
    </row>
    <row r="161" spans="6:25" x14ac:dyDescent="0.25">
      <c r="F161" s="107">
        <v>130</v>
      </c>
      <c r="G161" s="107" t="e">
        <f t="shared" si="34"/>
        <v>#REF!</v>
      </c>
      <c r="H161" s="107">
        <f t="shared" si="35"/>
        <v>0</v>
      </c>
      <c r="I161" s="107">
        <f t="shared" si="24"/>
        <v>0</v>
      </c>
      <c r="J161" s="107">
        <f t="shared" ref="J161:J224" si="36">I161/$I$30</f>
        <v>0</v>
      </c>
      <c r="K161" s="107">
        <f t="shared" si="25"/>
        <v>0.99999999999999967</v>
      </c>
      <c r="Q161" s="107">
        <v>158</v>
      </c>
      <c r="R161" s="107" t="e">
        <f t="shared" ca="1" si="26"/>
        <v>#REF!</v>
      </c>
      <c r="S161" s="107" t="e">
        <f t="shared" ca="1" si="27"/>
        <v>#REF!</v>
      </c>
      <c r="T161" s="107" t="e">
        <f t="shared" ca="1" si="28"/>
        <v>#REF!</v>
      </c>
      <c r="U161" s="107" t="str">
        <f t="shared" ca="1" si="29"/>
        <v/>
      </c>
      <c r="V161" s="107">
        <f t="shared" ca="1" si="30"/>
        <v>0</v>
      </c>
      <c r="W161" s="107">
        <f t="shared" ca="1" si="32"/>
        <v>0</v>
      </c>
      <c r="X161" s="107">
        <f t="shared" ca="1" si="31"/>
        <v>0</v>
      </c>
      <c r="Y161" s="107">
        <f t="shared" ca="1" si="33"/>
        <v>0.99999999999999989</v>
      </c>
    </row>
    <row r="162" spans="6:25" x14ac:dyDescent="0.25">
      <c r="F162" s="107">
        <v>131</v>
      </c>
      <c r="G162" s="107" t="e">
        <f t="shared" si="34"/>
        <v>#REF!</v>
      </c>
      <c r="H162" s="107">
        <f t="shared" si="35"/>
        <v>0</v>
      </c>
      <c r="I162" s="107">
        <f t="shared" ref="I162:I225" si="37">IF(H162=0,0,$H$29+1-H162)/$H$30</f>
        <v>0</v>
      </c>
      <c r="J162" s="107">
        <f t="shared" si="36"/>
        <v>0</v>
      </c>
      <c r="K162" s="107">
        <f t="shared" ref="K162:K225" si="38">K161+J162</f>
        <v>0.99999999999999967</v>
      </c>
      <c r="Q162" s="107">
        <v>159</v>
      </c>
      <c r="R162" s="107" t="e">
        <f t="shared" ca="1" si="26"/>
        <v>#REF!</v>
      </c>
      <c r="S162" s="107" t="e">
        <f t="shared" ca="1" si="27"/>
        <v>#REF!</v>
      </c>
      <c r="T162" s="107" t="e">
        <f t="shared" ca="1" si="28"/>
        <v>#REF!</v>
      </c>
      <c r="U162" s="107" t="str">
        <f t="shared" ca="1" si="29"/>
        <v/>
      </c>
      <c r="V162" s="107">
        <f t="shared" ca="1" si="30"/>
        <v>0</v>
      </c>
      <c r="W162" s="107">
        <f t="shared" ca="1" si="32"/>
        <v>0</v>
      </c>
      <c r="X162" s="107">
        <f t="shared" ca="1" si="31"/>
        <v>0</v>
      </c>
      <c r="Y162" s="107">
        <f t="shared" ca="1" si="33"/>
        <v>0.99999999999999989</v>
      </c>
    </row>
    <row r="163" spans="6:25" x14ac:dyDescent="0.25">
      <c r="F163" s="107">
        <v>132</v>
      </c>
      <c r="G163" s="107" t="e">
        <f t="shared" si="34"/>
        <v>#REF!</v>
      </c>
      <c r="H163" s="107">
        <f t="shared" si="35"/>
        <v>0</v>
      </c>
      <c r="I163" s="107">
        <f t="shared" si="37"/>
        <v>0</v>
      </c>
      <c r="J163" s="107">
        <f t="shared" si="36"/>
        <v>0</v>
      </c>
      <c r="K163" s="107">
        <f t="shared" si="38"/>
        <v>0.99999999999999967</v>
      </c>
      <c r="Q163" s="107">
        <v>160</v>
      </c>
      <c r="R163" s="107" t="e">
        <f t="shared" ca="1" si="26"/>
        <v>#REF!</v>
      </c>
      <c r="S163" s="107" t="e">
        <f t="shared" ca="1" si="27"/>
        <v>#REF!</v>
      </c>
      <c r="T163" s="107" t="e">
        <f t="shared" ca="1" si="28"/>
        <v>#REF!</v>
      </c>
      <c r="U163" s="107" t="str">
        <f t="shared" ca="1" si="29"/>
        <v/>
      </c>
      <c r="V163" s="107">
        <f t="shared" ca="1" si="30"/>
        <v>0</v>
      </c>
      <c r="W163" s="107">
        <f t="shared" ca="1" si="32"/>
        <v>0</v>
      </c>
      <c r="X163" s="107">
        <f t="shared" ca="1" si="31"/>
        <v>0</v>
      </c>
      <c r="Y163" s="107">
        <f t="shared" ca="1" si="33"/>
        <v>0.99999999999999989</v>
      </c>
    </row>
    <row r="164" spans="6:25" x14ac:dyDescent="0.25">
      <c r="F164" s="107">
        <v>133</v>
      </c>
      <c r="G164" s="107" t="e">
        <f t="shared" si="34"/>
        <v>#REF!</v>
      </c>
      <c r="H164" s="107">
        <f t="shared" si="35"/>
        <v>0</v>
      </c>
      <c r="I164" s="107">
        <f t="shared" si="37"/>
        <v>0</v>
      </c>
      <c r="J164" s="107">
        <f t="shared" si="36"/>
        <v>0</v>
      </c>
      <c r="K164" s="107">
        <f t="shared" si="38"/>
        <v>0.99999999999999967</v>
      </c>
      <c r="Q164" s="107">
        <v>161</v>
      </c>
      <c r="R164" s="107" t="e">
        <f t="shared" ca="1" si="26"/>
        <v>#REF!</v>
      </c>
      <c r="S164" s="107" t="e">
        <f t="shared" ca="1" si="27"/>
        <v>#REF!</v>
      </c>
      <c r="T164" s="107" t="e">
        <f t="shared" ca="1" si="28"/>
        <v>#REF!</v>
      </c>
      <c r="U164" s="107" t="str">
        <f t="shared" ca="1" si="29"/>
        <v/>
      </c>
      <c r="V164" s="107">
        <f t="shared" ca="1" si="30"/>
        <v>0</v>
      </c>
      <c r="W164" s="107">
        <f t="shared" ca="1" si="32"/>
        <v>0</v>
      </c>
      <c r="X164" s="107">
        <f t="shared" ca="1" si="31"/>
        <v>0</v>
      </c>
      <c r="Y164" s="107">
        <f t="shared" ca="1" si="33"/>
        <v>0.99999999999999989</v>
      </c>
    </row>
    <row r="165" spans="6:25" x14ac:dyDescent="0.25">
      <c r="F165" s="107">
        <v>134</v>
      </c>
      <c r="G165" s="107" t="e">
        <f t="shared" si="34"/>
        <v>#REF!</v>
      </c>
      <c r="H165" s="107">
        <f t="shared" si="35"/>
        <v>0</v>
      </c>
      <c r="I165" s="107">
        <f t="shared" si="37"/>
        <v>0</v>
      </c>
      <c r="J165" s="107">
        <f t="shared" si="36"/>
        <v>0</v>
      </c>
      <c r="K165" s="107">
        <f t="shared" si="38"/>
        <v>0.99999999999999967</v>
      </c>
      <c r="Q165" s="107">
        <v>162</v>
      </c>
      <c r="R165" s="107" t="e">
        <f t="shared" ca="1" si="26"/>
        <v>#REF!</v>
      </c>
      <c r="S165" s="107" t="e">
        <f t="shared" ca="1" si="27"/>
        <v>#REF!</v>
      </c>
      <c r="T165" s="107" t="e">
        <f t="shared" ca="1" si="28"/>
        <v>#REF!</v>
      </c>
      <c r="U165" s="107" t="str">
        <f t="shared" ca="1" si="29"/>
        <v/>
      </c>
      <c r="V165" s="107">
        <f t="shared" ca="1" si="30"/>
        <v>0</v>
      </c>
      <c r="W165" s="107">
        <f t="shared" ca="1" si="32"/>
        <v>0</v>
      </c>
      <c r="X165" s="107">
        <f t="shared" ca="1" si="31"/>
        <v>0</v>
      </c>
      <c r="Y165" s="107">
        <f t="shared" ca="1" si="33"/>
        <v>0.99999999999999989</v>
      </c>
    </row>
    <row r="166" spans="6:25" x14ac:dyDescent="0.25">
      <c r="F166" s="107">
        <v>135</v>
      </c>
      <c r="G166" s="107" t="e">
        <f t="shared" si="34"/>
        <v>#REF!</v>
      </c>
      <c r="H166" s="107">
        <f t="shared" si="35"/>
        <v>0</v>
      </c>
      <c r="I166" s="107">
        <f t="shared" si="37"/>
        <v>0</v>
      </c>
      <c r="J166" s="107">
        <f t="shared" si="36"/>
        <v>0</v>
      </c>
      <c r="K166" s="107">
        <f t="shared" si="38"/>
        <v>0.99999999999999967</v>
      </c>
      <c r="Q166" s="107">
        <v>163</v>
      </c>
      <c r="R166" s="107" t="e">
        <f t="shared" ca="1" si="26"/>
        <v>#REF!</v>
      </c>
      <c r="S166" s="107" t="e">
        <f t="shared" ca="1" si="27"/>
        <v>#REF!</v>
      </c>
      <c r="T166" s="107" t="e">
        <f t="shared" ca="1" si="28"/>
        <v>#REF!</v>
      </c>
      <c r="U166" s="107" t="str">
        <f t="shared" ca="1" si="29"/>
        <v/>
      </c>
      <c r="V166" s="107">
        <f t="shared" ca="1" si="30"/>
        <v>0</v>
      </c>
      <c r="W166" s="107">
        <f t="shared" ca="1" si="32"/>
        <v>0</v>
      </c>
      <c r="X166" s="107">
        <f t="shared" ca="1" si="31"/>
        <v>0</v>
      </c>
      <c r="Y166" s="107">
        <f t="shared" ca="1" si="33"/>
        <v>0.99999999999999989</v>
      </c>
    </row>
    <row r="167" spans="6:25" x14ac:dyDescent="0.25">
      <c r="F167" s="107">
        <v>136</v>
      </c>
      <c r="G167" s="107" t="e">
        <f t="shared" si="34"/>
        <v>#REF!</v>
      </c>
      <c r="H167" s="107">
        <f t="shared" si="35"/>
        <v>0</v>
      </c>
      <c r="I167" s="107">
        <f t="shared" si="37"/>
        <v>0</v>
      </c>
      <c r="J167" s="107">
        <f t="shared" si="36"/>
        <v>0</v>
      </c>
      <c r="K167" s="107">
        <f t="shared" si="38"/>
        <v>0.99999999999999967</v>
      </c>
      <c r="Q167" s="107">
        <v>164</v>
      </c>
      <c r="R167" s="107" t="e">
        <f t="shared" ca="1" si="26"/>
        <v>#REF!</v>
      </c>
      <c r="S167" s="107" t="e">
        <f t="shared" ca="1" si="27"/>
        <v>#REF!</v>
      </c>
      <c r="T167" s="107" t="e">
        <f t="shared" ca="1" si="28"/>
        <v>#REF!</v>
      </c>
      <c r="U167" s="107" t="str">
        <f t="shared" ca="1" si="29"/>
        <v/>
      </c>
      <c r="V167" s="107">
        <f t="shared" ca="1" si="30"/>
        <v>0</v>
      </c>
      <c r="W167" s="107">
        <f t="shared" ca="1" si="32"/>
        <v>0</v>
      </c>
      <c r="X167" s="107">
        <f t="shared" ca="1" si="31"/>
        <v>0</v>
      </c>
      <c r="Y167" s="107">
        <f t="shared" ca="1" si="33"/>
        <v>0.99999999999999989</v>
      </c>
    </row>
    <row r="168" spans="6:25" x14ac:dyDescent="0.25">
      <c r="F168" s="107">
        <v>137</v>
      </c>
      <c r="G168" s="107" t="e">
        <f t="shared" si="34"/>
        <v>#REF!</v>
      </c>
      <c r="H168" s="107">
        <f t="shared" si="35"/>
        <v>0</v>
      </c>
      <c r="I168" s="107">
        <f t="shared" si="37"/>
        <v>0</v>
      </c>
      <c r="J168" s="107">
        <f t="shared" si="36"/>
        <v>0</v>
      </c>
      <c r="K168" s="107">
        <f t="shared" si="38"/>
        <v>0.99999999999999967</v>
      </c>
      <c r="Q168" s="107">
        <v>165</v>
      </c>
      <c r="R168" s="107" t="e">
        <f t="shared" ca="1" si="26"/>
        <v>#REF!</v>
      </c>
      <c r="S168" s="107" t="e">
        <f t="shared" ca="1" si="27"/>
        <v>#REF!</v>
      </c>
      <c r="T168" s="107" t="e">
        <f t="shared" ca="1" si="28"/>
        <v>#REF!</v>
      </c>
      <c r="U168" s="107" t="str">
        <f t="shared" ca="1" si="29"/>
        <v/>
      </c>
      <c r="V168" s="107">
        <f t="shared" ca="1" si="30"/>
        <v>0</v>
      </c>
      <c r="W168" s="107">
        <f t="shared" ca="1" si="32"/>
        <v>0</v>
      </c>
      <c r="X168" s="107">
        <f t="shared" ca="1" si="31"/>
        <v>0</v>
      </c>
      <c r="Y168" s="107">
        <f t="shared" ca="1" si="33"/>
        <v>0.99999999999999989</v>
      </c>
    </row>
    <row r="169" spans="6:25" x14ac:dyDescent="0.25">
      <c r="F169" s="107">
        <v>138</v>
      </c>
      <c r="G169" s="107" t="e">
        <f t="shared" si="34"/>
        <v>#REF!</v>
      </c>
      <c r="H169" s="107">
        <f t="shared" si="35"/>
        <v>0</v>
      </c>
      <c r="I169" s="107">
        <f t="shared" si="37"/>
        <v>0</v>
      </c>
      <c r="J169" s="107">
        <f t="shared" si="36"/>
        <v>0</v>
      </c>
      <c r="K169" s="107">
        <f t="shared" si="38"/>
        <v>0.99999999999999967</v>
      </c>
      <c r="Q169" s="107">
        <v>166</v>
      </c>
      <c r="R169" s="107" t="e">
        <f t="shared" ca="1" si="26"/>
        <v>#REF!</v>
      </c>
      <c r="S169" s="107" t="e">
        <f t="shared" ca="1" si="27"/>
        <v>#REF!</v>
      </c>
      <c r="T169" s="107" t="e">
        <f t="shared" ca="1" si="28"/>
        <v>#REF!</v>
      </c>
      <c r="U169" s="107" t="str">
        <f t="shared" ca="1" si="29"/>
        <v/>
      </c>
      <c r="V169" s="107">
        <f t="shared" ca="1" si="30"/>
        <v>0</v>
      </c>
      <c r="W169" s="107">
        <f t="shared" ca="1" si="32"/>
        <v>0</v>
      </c>
      <c r="X169" s="107">
        <f t="shared" ca="1" si="31"/>
        <v>0</v>
      </c>
      <c r="Y169" s="107">
        <f t="shared" ca="1" si="33"/>
        <v>0.99999999999999989</v>
      </c>
    </row>
    <row r="170" spans="6:25" x14ac:dyDescent="0.25">
      <c r="F170" s="107">
        <v>139</v>
      </c>
      <c r="G170" s="107" t="e">
        <f t="shared" si="34"/>
        <v>#REF!</v>
      </c>
      <c r="H170" s="107">
        <f t="shared" si="35"/>
        <v>0</v>
      </c>
      <c r="I170" s="107">
        <f t="shared" si="37"/>
        <v>0</v>
      </c>
      <c r="J170" s="107">
        <f t="shared" si="36"/>
        <v>0</v>
      </c>
      <c r="K170" s="107">
        <f t="shared" si="38"/>
        <v>0.99999999999999967</v>
      </c>
      <c r="Q170" s="107">
        <v>167</v>
      </c>
      <c r="R170" s="107" t="e">
        <f t="shared" ca="1" si="26"/>
        <v>#REF!</v>
      </c>
      <c r="S170" s="107" t="e">
        <f t="shared" ca="1" si="27"/>
        <v>#REF!</v>
      </c>
      <c r="T170" s="107" t="e">
        <f t="shared" ca="1" si="28"/>
        <v>#REF!</v>
      </c>
      <c r="U170" s="107" t="str">
        <f t="shared" ca="1" si="29"/>
        <v/>
      </c>
      <c r="V170" s="107">
        <f t="shared" ca="1" si="30"/>
        <v>0</v>
      </c>
      <c r="W170" s="107">
        <f t="shared" ca="1" si="32"/>
        <v>0</v>
      </c>
      <c r="X170" s="107">
        <f t="shared" ca="1" si="31"/>
        <v>0</v>
      </c>
      <c r="Y170" s="107">
        <f t="shared" ca="1" si="33"/>
        <v>0.99999999999999989</v>
      </c>
    </row>
    <row r="171" spans="6:25" x14ac:dyDescent="0.25">
      <c r="F171" s="107">
        <v>140</v>
      </c>
      <c r="G171" s="107" t="e">
        <f t="shared" si="34"/>
        <v>#REF!</v>
      </c>
      <c r="H171" s="107">
        <f t="shared" si="35"/>
        <v>0</v>
      </c>
      <c r="I171" s="107">
        <f t="shared" si="37"/>
        <v>0</v>
      </c>
      <c r="J171" s="107">
        <f t="shared" si="36"/>
        <v>0</v>
      </c>
      <c r="K171" s="107">
        <f t="shared" si="38"/>
        <v>0.99999999999999967</v>
      </c>
      <c r="Q171" s="107">
        <v>168</v>
      </c>
      <c r="R171" s="107" t="e">
        <f t="shared" ca="1" si="26"/>
        <v>#REF!</v>
      </c>
      <c r="S171" s="107" t="e">
        <f t="shared" ca="1" si="27"/>
        <v>#REF!</v>
      </c>
      <c r="T171" s="107" t="e">
        <f t="shared" ca="1" si="28"/>
        <v>#REF!</v>
      </c>
      <c r="U171" s="107" t="str">
        <f t="shared" ca="1" si="29"/>
        <v/>
      </c>
      <c r="V171" s="107">
        <f t="shared" ca="1" si="30"/>
        <v>0</v>
      </c>
      <c r="W171" s="107">
        <f t="shared" ca="1" si="32"/>
        <v>0</v>
      </c>
      <c r="X171" s="107">
        <f t="shared" ca="1" si="31"/>
        <v>0</v>
      </c>
      <c r="Y171" s="107">
        <f t="shared" ca="1" si="33"/>
        <v>0.99999999999999989</v>
      </c>
    </row>
    <row r="172" spans="6:25" x14ac:dyDescent="0.25">
      <c r="F172" s="107">
        <v>141</v>
      </c>
      <c r="G172" s="107" t="e">
        <f t="shared" si="34"/>
        <v>#REF!</v>
      </c>
      <c r="H172" s="107">
        <f t="shared" si="35"/>
        <v>0</v>
      </c>
      <c r="I172" s="107">
        <f t="shared" si="37"/>
        <v>0</v>
      </c>
      <c r="J172" s="107">
        <f t="shared" si="36"/>
        <v>0</v>
      </c>
      <c r="K172" s="107">
        <f t="shared" si="38"/>
        <v>0.99999999999999967</v>
      </c>
      <c r="Q172" s="107">
        <v>169</v>
      </c>
      <c r="R172" s="107" t="e">
        <f t="shared" ca="1" si="26"/>
        <v>#REF!</v>
      </c>
      <c r="S172" s="107" t="e">
        <f t="shared" ca="1" si="27"/>
        <v>#REF!</v>
      </c>
      <c r="T172" s="107" t="e">
        <f t="shared" ca="1" si="28"/>
        <v>#REF!</v>
      </c>
      <c r="U172" s="107" t="str">
        <f t="shared" ca="1" si="29"/>
        <v/>
      </c>
      <c r="V172" s="107">
        <f t="shared" ca="1" si="30"/>
        <v>0</v>
      </c>
      <c r="W172" s="107">
        <f t="shared" ca="1" si="32"/>
        <v>0</v>
      </c>
      <c r="X172" s="107">
        <f t="shared" ca="1" si="31"/>
        <v>0</v>
      </c>
      <c r="Y172" s="107">
        <f t="shared" ca="1" si="33"/>
        <v>0.99999999999999989</v>
      </c>
    </row>
    <row r="173" spans="6:25" x14ac:dyDescent="0.25">
      <c r="F173" s="107">
        <v>142</v>
      </c>
      <c r="G173" s="107" t="e">
        <f t="shared" si="34"/>
        <v>#REF!</v>
      </c>
      <c r="H173" s="107">
        <f t="shared" si="35"/>
        <v>0</v>
      </c>
      <c r="I173" s="107">
        <f t="shared" si="37"/>
        <v>0</v>
      </c>
      <c r="J173" s="107">
        <f t="shared" si="36"/>
        <v>0</v>
      </c>
      <c r="K173" s="107">
        <f t="shared" si="38"/>
        <v>0.99999999999999967</v>
      </c>
      <c r="Q173" s="107">
        <v>170</v>
      </c>
      <c r="R173" s="107" t="e">
        <f t="shared" ca="1" si="26"/>
        <v>#REF!</v>
      </c>
      <c r="S173" s="107" t="e">
        <f t="shared" ca="1" si="27"/>
        <v>#REF!</v>
      </c>
      <c r="T173" s="107" t="e">
        <f t="shared" ca="1" si="28"/>
        <v>#REF!</v>
      </c>
      <c r="U173" s="107" t="str">
        <f t="shared" ca="1" si="29"/>
        <v/>
      </c>
      <c r="V173" s="107">
        <f t="shared" ca="1" si="30"/>
        <v>0</v>
      </c>
      <c r="W173" s="107">
        <f t="shared" ca="1" si="32"/>
        <v>0</v>
      </c>
      <c r="X173" s="107">
        <f t="shared" ca="1" si="31"/>
        <v>0</v>
      </c>
      <c r="Y173" s="107">
        <f t="shared" ca="1" si="33"/>
        <v>0.99999999999999989</v>
      </c>
    </row>
    <row r="174" spans="6:25" x14ac:dyDescent="0.25">
      <c r="F174" s="107">
        <v>143</v>
      </c>
      <c r="G174" s="107" t="e">
        <f t="shared" si="34"/>
        <v>#REF!</v>
      </c>
      <c r="H174" s="107">
        <f t="shared" si="35"/>
        <v>0</v>
      </c>
      <c r="I174" s="107">
        <f t="shared" si="37"/>
        <v>0</v>
      </c>
      <c r="J174" s="107">
        <f t="shared" si="36"/>
        <v>0</v>
      </c>
      <c r="K174" s="107">
        <f t="shared" si="38"/>
        <v>0.99999999999999967</v>
      </c>
      <c r="Q174" s="107">
        <v>171</v>
      </c>
      <c r="R174" s="107" t="e">
        <f t="shared" ca="1" si="26"/>
        <v>#REF!</v>
      </c>
      <c r="S174" s="107" t="e">
        <f t="shared" ca="1" si="27"/>
        <v>#REF!</v>
      </c>
      <c r="T174" s="107" t="e">
        <f t="shared" ca="1" si="28"/>
        <v>#REF!</v>
      </c>
      <c r="U174" s="107" t="str">
        <f t="shared" ca="1" si="29"/>
        <v/>
      </c>
      <c r="V174" s="107">
        <f t="shared" ca="1" si="30"/>
        <v>0</v>
      </c>
      <c r="W174" s="107">
        <f t="shared" ca="1" si="32"/>
        <v>0</v>
      </c>
      <c r="X174" s="107">
        <f t="shared" ca="1" si="31"/>
        <v>0</v>
      </c>
      <c r="Y174" s="107">
        <f t="shared" ca="1" si="33"/>
        <v>0.99999999999999989</v>
      </c>
    </row>
    <row r="175" spans="6:25" x14ac:dyDescent="0.25">
      <c r="F175" s="107">
        <v>144</v>
      </c>
      <c r="G175" s="107" t="e">
        <f t="shared" si="34"/>
        <v>#REF!</v>
      </c>
      <c r="H175" s="107">
        <f t="shared" si="35"/>
        <v>0</v>
      </c>
      <c r="I175" s="107">
        <f t="shared" si="37"/>
        <v>0</v>
      </c>
      <c r="J175" s="107">
        <f t="shared" si="36"/>
        <v>0</v>
      </c>
      <c r="K175" s="107">
        <f t="shared" si="38"/>
        <v>0.99999999999999967</v>
      </c>
      <c r="Q175" s="107">
        <v>172</v>
      </c>
      <c r="R175" s="107" t="e">
        <f t="shared" ca="1" si="26"/>
        <v>#REF!</v>
      </c>
      <c r="S175" s="107" t="e">
        <f t="shared" ca="1" si="27"/>
        <v>#REF!</v>
      </c>
      <c r="T175" s="107" t="e">
        <f t="shared" ca="1" si="28"/>
        <v>#REF!</v>
      </c>
      <c r="U175" s="107" t="str">
        <f t="shared" ca="1" si="29"/>
        <v/>
      </c>
      <c r="V175" s="107">
        <f t="shared" ca="1" si="30"/>
        <v>0</v>
      </c>
      <c r="W175" s="107">
        <f t="shared" ca="1" si="32"/>
        <v>0</v>
      </c>
      <c r="X175" s="107">
        <f t="shared" ca="1" si="31"/>
        <v>0</v>
      </c>
      <c r="Y175" s="107">
        <f t="shared" ca="1" si="33"/>
        <v>0.99999999999999989</v>
      </c>
    </row>
    <row r="176" spans="6:25" x14ac:dyDescent="0.25">
      <c r="F176" s="107">
        <v>145</v>
      </c>
      <c r="G176" s="107" t="e">
        <f t="shared" si="34"/>
        <v>#REF!</v>
      </c>
      <c r="H176" s="107">
        <f t="shared" si="35"/>
        <v>0</v>
      </c>
      <c r="I176" s="107">
        <f t="shared" si="37"/>
        <v>0</v>
      </c>
      <c r="J176" s="107">
        <f t="shared" si="36"/>
        <v>0</v>
      </c>
      <c r="K176" s="107">
        <f t="shared" si="38"/>
        <v>0.99999999999999967</v>
      </c>
      <c r="Q176" s="107">
        <v>173</v>
      </c>
      <c r="R176" s="107" t="e">
        <f t="shared" ca="1" si="26"/>
        <v>#REF!</v>
      </c>
      <c r="S176" s="107" t="e">
        <f t="shared" ca="1" si="27"/>
        <v>#REF!</v>
      </c>
      <c r="T176" s="107" t="e">
        <f t="shared" ca="1" si="28"/>
        <v>#REF!</v>
      </c>
      <c r="U176" s="107" t="str">
        <f t="shared" ca="1" si="29"/>
        <v/>
      </c>
      <c r="V176" s="107">
        <f t="shared" ca="1" si="30"/>
        <v>0</v>
      </c>
      <c r="W176" s="107">
        <f t="shared" ca="1" si="32"/>
        <v>0</v>
      </c>
      <c r="X176" s="107">
        <f t="shared" ca="1" si="31"/>
        <v>0</v>
      </c>
      <c r="Y176" s="107">
        <f t="shared" ca="1" si="33"/>
        <v>0.99999999999999989</v>
      </c>
    </row>
    <row r="177" spans="6:25" x14ac:dyDescent="0.25">
      <c r="F177" s="107">
        <v>146</v>
      </c>
      <c r="G177" s="107" t="e">
        <f t="shared" si="34"/>
        <v>#REF!</v>
      </c>
      <c r="H177" s="107">
        <f t="shared" si="35"/>
        <v>0</v>
      </c>
      <c r="I177" s="107">
        <f t="shared" si="37"/>
        <v>0</v>
      </c>
      <c r="J177" s="107">
        <f t="shared" si="36"/>
        <v>0</v>
      </c>
      <c r="K177" s="107">
        <f t="shared" si="38"/>
        <v>0.99999999999999967</v>
      </c>
      <c r="Q177" s="107">
        <v>174</v>
      </c>
      <c r="R177" s="107" t="e">
        <f t="shared" ca="1" si="26"/>
        <v>#REF!</v>
      </c>
      <c r="S177" s="107" t="e">
        <f t="shared" ca="1" si="27"/>
        <v>#REF!</v>
      </c>
      <c r="T177" s="107" t="e">
        <f t="shared" ca="1" si="28"/>
        <v>#REF!</v>
      </c>
      <c r="U177" s="107" t="str">
        <f t="shared" ca="1" si="29"/>
        <v/>
      </c>
      <c r="V177" s="107">
        <f t="shared" ca="1" si="30"/>
        <v>0</v>
      </c>
      <c r="W177" s="107">
        <f t="shared" ca="1" si="32"/>
        <v>0</v>
      </c>
      <c r="X177" s="107">
        <f t="shared" ca="1" si="31"/>
        <v>0</v>
      </c>
      <c r="Y177" s="107">
        <f t="shared" ca="1" si="33"/>
        <v>0.99999999999999989</v>
      </c>
    </row>
    <row r="178" spans="6:25" x14ac:dyDescent="0.25">
      <c r="F178" s="107">
        <v>147</v>
      </c>
      <c r="G178" s="107" t="e">
        <f t="shared" si="34"/>
        <v>#REF!</v>
      </c>
      <c r="H178" s="107">
        <f t="shared" si="35"/>
        <v>0</v>
      </c>
      <c r="I178" s="107">
        <f t="shared" si="37"/>
        <v>0</v>
      </c>
      <c r="J178" s="107">
        <f t="shared" si="36"/>
        <v>0</v>
      </c>
      <c r="K178" s="107">
        <f t="shared" si="38"/>
        <v>0.99999999999999967</v>
      </c>
      <c r="Q178" s="107">
        <v>175</v>
      </c>
      <c r="R178" s="107" t="e">
        <f t="shared" ca="1" si="26"/>
        <v>#REF!</v>
      </c>
      <c r="S178" s="107" t="e">
        <f t="shared" ca="1" si="27"/>
        <v>#REF!</v>
      </c>
      <c r="T178" s="107" t="e">
        <f t="shared" ca="1" si="28"/>
        <v>#REF!</v>
      </c>
      <c r="U178" s="107" t="str">
        <f t="shared" ca="1" si="29"/>
        <v/>
      </c>
      <c r="V178" s="107">
        <f t="shared" ca="1" si="30"/>
        <v>0</v>
      </c>
      <c r="W178" s="107">
        <f t="shared" ca="1" si="32"/>
        <v>0</v>
      </c>
      <c r="X178" s="107">
        <f t="shared" ca="1" si="31"/>
        <v>0</v>
      </c>
      <c r="Y178" s="107">
        <f t="shared" ca="1" si="33"/>
        <v>0.99999999999999989</v>
      </c>
    </row>
    <row r="179" spans="6:25" x14ac:dyDescent="0.25">
      <c r="F179" s="107">
        <v>148</v>
      </c>
      <c r="G179" s="107" t="e">
        <f t="shared" si="34"/>
        <v>#REF!</v>
      </c>
      <c r="H179" s="107">
        <f t="shared" si="35"/>
        <v>0</v>
      </c>
      <c r="I179" s="107">
        <f t="shared" si="37"/>
        <v>0</v>
      </c>
      <c r="J179" s="107">
        <f t="shared" si="36"/>
        <v>0</v>
      </c>
      <c r="K179" s="107">
        <f t="shared" si="38"/>
        <v>0.99999999999999967</v>
      </c>
      <c r="Q179" s="107">
        <v>176</v>
      </c>
      <c r="R179" s="107" t="e">
        <f t="shared" ca="1" si="26"/>
        <v>#REF!</v>
      </c>
      <c r="S179" s="107" t="e">
        <f t="shared" ca="1" si="27"/>
        <v>#REF!</v>
      </c>
      <c r="T179" s="107" t="e">
        <f t="shared" ca="1" si="28"/>
        <v>#REF!</v>
      </c>
      <c r="U179" s="107" t="str">
        <f t="shared" ca="1" si="29"/>
        <v/>
      </c>
      <c r="V179" s="107">
        <f t="shared" ca="1" si="30"/>
        <v>0</v>
      </c>
      <c r="W179" s="107">
        <f t="shared" ca="1" si="32"/>
        <v>0</v>
      </c>
      <c r="X179" s="107">
        <f t="shared" ca="1" si="31"/>
        <v>0</v>
      </c>
      <c r="Y179" s="107">
        <f t="shared" ca="1" si="33"/>
        <v>0.99999999999999989</v>
      </c>
    </row>
    <row r="180" spans="6:25" x14ac:dyDescent="0.25">
      <c r="F180" s="107">
        <v>149</v>
      </c>
      <c r="G180" s="107" t="e">
        <f t="shared" si="34"/>
        <v>#REF!</v>
      </c>
      <c r="H180" s="107">
        <f t="shared" si="35"/>
        <v>0</v>
      </c>
      <c r="I180" s="107">
        <f t="shared" si="37"/>
        <v>0</v>
      </c>
      <c r="J180" s="107">
        <f t="shared" si="36"/>
        <v>0</v>
      </c>
      <c r="K180" s="107">
        <f t="shared" si="38"/>
        <v>0.99999999999999967</v>
      </c>
      <c r="Q180" s="107">
        <v>177</v>
      </c>
      <c r="R180" s="107" t="e">
        <f t="shared" ca="1" si="26"/>
        <v>#REF!</v>
      </c>
      <c r="S180" s="107" t="e">
        <f t="shared" ca="1" si="27"/>
        <v>#REF!</v>
      </c>
      <c r="T180" s="107" t="e">
        <f t="shared" ca="1" si="28"/>
        <v>#REF!</v>
      </c>
      <c r="U180" s="107" t="str">
        <f t="shared" ca="1" si="29"/>
        <v/>
      </c>
      <c r="V180" s="107">
        <f t="shared" ca="1" si="30"/>
        <v>0</v>
      </c>
      <c r="W180" s="107">
        <f t="shared" ca="1" si="32"/>
        <v>0</v>
      </c>
      <c r="X180" s="107">
        <f t="shared" ca="1" si="31"/>
        <v>0</v>
      </c>
      <c r="Y180" s="107">
        <f t="shared" ca="1" si="33"/>
        <v>0.99999999999999989</v>
      </c>
    </row>
    <row r="181" spans="6:25" x14ac:dyDescent="0.25">
      <c r="F181" s="107">
        <v>150</v>
      </c>
      <c r="G181" s="107" t="e">
        <f t="shared" si="34"/>
        <v>#REF!</v>
      </c>
      <c r="H181" s="107">
        <f t="shared" si="35"/>
        <v>0</v>
      </c>
      <c r="I181" s="107">
        <f t="shared" si="37"/>
        <v>0</v>
      </c>
      <c r="J181" s="107">
        <f t="shared" si="36"/>
        <v>0</v>
      </c>
      <c r="K181" s="107">
        <f t="shared" si="38"/>
        <v>0.99999999999999967</v>
      </c>
      <c r="Q181" s="107">
        <v>178</v>
      </c>
      <c r="R181" s="107" t="e">
        <f t="shared" ca="1" si="26"/>
        <v>#REF!</v>
      </c>
      <c r="S181" s="107" t="e">
        <f t="shared" ca="1" si="27"/>
        <v>#REF!</v>
      </c>
      <c r="T181" s="107" t="e">
        <f t="shared" ca="1" si="28"/>
        <v>#REF!</v>
      </c>
      <c r="U181" s="107" t="str">
        <f t="shared" ca="1" si="29"/>
        <v/>
      </c>
      <c r="V181" s="107">
        <f t="shared" ca="1" si="30"/>
        <v>0</v>
      </c>
      <c r="W181" s="107">
        <f t="shared" ca="1" si="32"/>
        <v>0</v>
      </c>
      <c r="X181" s="107">
        <f t="shared" ca="1" si="31"/>
        <v>0</v>
      </c>
      <c r="Y181" s="107">
        <f t="shared" ca="1" si="33"/>
        <v>0.99999999999999989</v>
      </c>
    </row>
    <row r="182" spans="6:25" x14ac:dyDescent="0.25">
      <c r="F182" s="107">
        <v>151</v>
      </c>
      <c r="G182" s="107" t="e">
        <f t="shared" si="34"/>
        <v>#REF!</v>
      </c>
      <c r="H182" s="107">
        <f t="shared" si="35"/>
        <v>0</v>
      </c>
      <c r="I182" s="107">
        <f t="shared" si="37"/>
        <v>0</v>
      </c>
      <c r="J182" s="107">
        <f t="shared" si="36"/>
        <v>0</v>
      </c>
      <c r="K182" s="107">
        <f t="shared" si="38"/>
        <v>0.99999999999999967</v>
      </c>
      <c r="Q182" s="107">
        <v>179</v>
      </c>
      <c r="R182" s="107" t="e">
        <f t="shared" ca="1" si="26"/>
        <v>#REF!</v>
      </c>
      <c r="S182" s="107" t="e">
        <f t="shared" ca="1" si="27"/>
        <v>#REF!</v>
      </c>
      <c r="T182" s="107" t="e">
        <f t="shared" ca="1" si="28"/>
        <v>#REF!</v>
      </c>
      <c r="U182" s="107" t="str">
        <f t="shared" ca="1" si="29"/>
        <v/>
      </c>
      <c r="V182" s="107">
        <f t="shared" ca="1" si="30"/>
        <v>0</v>
      </c>
      <c r="W182" s="107">
        <f t="shared" ca="1" si="32"/>
        <v>0</v>
      </c>
      <c r="X182" s="107">
        <f t="shared" ca="1" si="31"/>
        <v>0</v>
      </c>
      <c r="Y182" s="107">
        <f t="shared" ca="1" si="33"/>
        <v>0.99999999999999989</v>
      </c>
    </row>
    <row r="183" spans="6:25" x14ac:dyDescent="0.25">
      <c r="F183" s="107">
        <v>152</v>
      </c>
      <c r="G183" s="107" t="e">
        <f t="shared" si="34"/>
        <v>#REF!</v>
      </c>
      <c r="H183" s="107">
        <f t="shared" si="35"/>
        <v>0</v>
      </c>
      <c r="I183" s="107">
        <f t="shared" si="37"/>
        <v>0</v>
      </c>
      <c r="J183" s="107">
        <f t="shared" si="36"/>
        <v>0</v>
      </c>
      <c r="K183" s="107">
        <f t="shared" si="38"/>
        <v>0.99999999999999967</v>
      </c>
      <c r="Q183" s="107">
        <v>180</v>
      </c>
      <c r="R183" s="107" t="e">
        <f t="shared" ca="1" si="26"/>
        <v>#REF!</v>
      </c>
      <c r="S183" s="107" t="e">
        <f t="shared" ca="1" si="27"/>
        <v>#REF!</v>
      </c>
      <c r="T183" s="107" t="e">
        <f t="shared" ca="1" si="28"/>
        <v>#REF!</v>
      </c>
      <c r="U183" s="107" t="str">
        <f t="shared" ca="1" si="29"/>
        <v/>
      </c>
      <c r="V183" s="107">
        <f t="shared" ca="1" si="30"/>
        <v>0</v>
      </c>
      <c r="W183" s="107">
        <f t="shared" ca="1" si="32"/>
        <v>0</v>
      </c>
      <c r="X183" s="107">
        <f t="shared" ca="1" si="31"/>
        <v>0</v>
      </c>
      <c r="Y183" s="107">
        <f t="shared" ca="1" si="33"/>
        <v>0.99999999999999989</v>
      </c>
    </row>
    <row r="184" spans="6:25" x14ac:dyDescent="0.25">
      <c r="F184" s="107">
        <v>153</v>
      </c>
      <c r="G184" s="107" t="e">
        <f t="shared" si="34"/>
        <v>#REF!</v>
      </c>
      <c r="H184" s="107">
        <f t="shared" si="35"/>
        <v>0</v>
      </c>
      <c r="I184" s="107">
        <f t="shared" si="37"/>
        <v>0</v>
      </c>
      <c r="J184" s="107">
        <f t="shared" si="36"/>
        <v>0</v>
      </c>
      <c r="K184" s="107">
        <f t="shared" si="38"/>
        <v>0.99999999999999967</v>
      </c>
      <c r="Q184" s="107">
        <v>181</v>
      </c>
      <c r="R184" s="107" t="e">
        <f t="shared" ca="1" si="26"/>
        <v>#REF!</v>
      </c>
      <c r="S184" s="107" t="e">
        <f t="shared" ca="1" si="27"/>
        <v>#REF!</v>
      </c>
      <c r="T184" s="107" t="e">
        <f t="shared" ca="1" si="28"/>
        <v>#REF!</v>
      </c>
      <c r="U184" s="107" t="str">
        <f t="shared" ca="1" si="29"/>
        <v/>
      </c>
      <c r="V184" s="107">
        <f t="shared" ca="1" si="30"/>
        <v>0</v>
      </c>
      <c r="W184" s="107">
        <f t="shared" ca="1" si="32"/>
        <v>0</v>
      </c>
      <c r="X184" s="107">
        <f t="shared" ca="1" si="31"/>
        <v>0</v>
      </c>
      <c r="Y184" s="107">
        <f t="shared" ca="1" si="33"/>
        <v>0.99999999999999989</v>
      </c>
    </row>
    <row r="185" spans="6:25" x14ac:dyDescent="0.25">
      <c r="F185" s="107">
        <v>154</v>
      </c>
      <c r="G185" s="107" t="e">
        <f t="shared" si="34"/>
        <v>#REF!</v>
      </c>
      <c r="H185" s="107">
        <f t="shared" si="35"/>
        <v>0</v>
      </c>
      <c r="I185" s="107">
        <f t="shared" si="37"/>
        <v>0</v>
      </c>
      <c r="J185" s="107">
        <f t="shared" si="36"/>
        <v>0</v>
      </c>
      <c r="K185" s="107">
        <f t="shared" si="38"/>
        <v>0.99999999999999967</v>
      </c>
      <c r="Q185" s="107">
        <v>182</v>
      </c>
      <c r="R185" s="107" t="e">
        <f t="shared" ca="1" si="26"/>
        <v>#REF!</v>
      </c>
      <c r="S185" s="107" t="e">
        <f t="shared" ca="1" si="27"/>
        <v>#REF!</v>
      </c>
      <c r="T185" s="107" t="e">
        <f t="shared" ca="1" si="28"/>
        <v>#REF!</v>
      </c>
      <c r="U185" s="107" t="str">
        <f t="shared" ca="1" si="29"/>
        <v/>
      </c>
      <c r="V185" s="107">
        <f t="shared" ca="1" si="30"/>
        <v>0</v>
      </c>
      <c r="W185" s="107">
        <f t="shared" ca="1" si="32"/>
        <v>0</v>
      </c>
      <c r="X185" s="107">
        <f t="shared" ca="1" si="31"/>
        <v>0</v>
      </c>
      <c r="Y185" s="107">
        <f t="shared" ca="1" si="33"/>
        <v>0.99999999999999989</v>
      </c>
    </row>
    <row r="186" spans="6:25" x14ac:dyDescent="0.25">
      <c r="F186" s="107">
        <v>155</v>
      </c>
      <c r="G186" s="107" t="e">
        <f t="shared" si="34"/>
        <v>#REF!</v>
      </c>
      <c r="H186" s="107">
        <f t="shared" si="35"/>
        <v>0</v>
      </c>
      <c r="I186" s="107">
        <f t="shared" si="37"/>
        <v>0</v>
      </c>
      <c r="J186" s="107">
        <f t="shared" si="36"/>
        <v>0</v>
      </c>
      <c r="K186" s="107">
        <f t="shared" si="38"/>
        <v>0.99999999999999967</v>
      </c>
      <c r="Q186" s="107">
        <v>183</v>
      </c>
      <c r="R186" s="107" t="e">
        <f t="shared" ca="1" si="26"/>
        <v>#REF!</v>
      </c>
      <c r="S186" s="107" t="e">
        <f t="shared" ca="1" si="27"/>
        <v>#REF!</v>
      </c>
      <c r="T186" s="107" t="e">
        <f t="shared" ca="1" si="28"/>
        <v>#REF!</v>
      </c>
      <c r="U186" s="107" t="str">
        <f t="shared" ca="1" si="29"/>
        <v/>
      </c>
      <c r="V186" s="107">
        <f t="shared" ca="1" si="30"/>
        <v>0</v>
      </c>
      <c r="W186" s="107">
        <f t="shared" ca="1" si="32"/>
        <v>0</v>
      </c>
      <c r="X186" s="107">
        <f t="shared" ca="1" si="31"/>
        <v>0</v>
      </c>
      <c r="Y186" s="107">
        <f t="shared" ca="1" si="33"/>
        <v>0.99999999999999989</v>
      </c>
    </row>
    <row r="187" spans="6:25" x14ac:dyDescent="0.25">
      <c r="F187" s="107">
        <v>156</v>
      </c>
      <c r="G187" s="107" t="e">
        <f t="shared" si="34"/>
        <v>#REF!</v>
      </c>
      <c r="H187" s="107">
        <f t="shared" si="35"/>
        <v>0</v>
      </c>
      <c r="I187" s="107">
        <f t="shared" si="37"/>
        <v>0</v>
      </c>
      <c r="J187" s="107">
        <f t="shared" si="36"/>
        <v>0</v>
      </c>
      <c r="K187" s="107">
        <f t="shared" si="38"/>
        <v>0.99999999999999967</v>
      </c>
      <c r="Q187" s="107">
        <v>184</v>
      </c>
      <c r="R187" s="107" t="e">
        <f t="shared" ca="1" si="26"/>
        <v>#REF!</v>
      </c>
      <c r="S187" s="107" t="e">
        <f t="shared" ca="1" si="27"/>
        <v>#REF!</v>
      </c>
      <c r="T187" s="107" t="e">
        <f t="shared" ca="1" si="28"/>
        <v>#REF!</v>
      </c>
      <c r="U187" s="107" t="str">
        <f t="shared" ca="1" si="29"/>
        <v/>
      </c>
      <c r="V187" s="107">
        <f t="shared" ca="1" si="30"/>
        <v>0</v>
      </c>
      <c r="W187" s="107">
        <f t="shared" ca="1" si="32"/>
        <v>0</v>
      </c>
      <c r="X187" s="107">
        <f t="shared" ca="1" si="31"/>
        <v>0</v>
      </c>
      <c r="Y187" s="107">
        <f t="shared" ca="1" si="33"/>
        <v>0.99999999999999989</v>
      </c>
    </row>
    <row r="188" spans="6:25" x14ac:dyDescent="0.25">
      <c r="F188" s="107">
        <v>157</v>
      </c>
      <c r="G188" s="107" t="e">
        <f t="shared" si="34"/>
        <v>#REF!</v>
      </c>
      <c r="H188" s="107">
        <f t="shared" si="35"/>
        <v>0</v>
      </c>
      <c r="I188" s="107">
        <f t="shared" si="37"/>
        <v>0</v>
      </c>
      <c r="J188" s="107">
        <f t="shared" si="36"/>
        <v>0</v>
      </c>
      <c r="K188" s="107">
        <f t="shared" si="38"/>
        <v>0.99999999999999967</v>
      </c>
      <c r="Q188" s="107">
        <v>185</v>
      </c>
      <c r="R188" s="107" t="e">
        <f t="shared" ca="1" si="26"/>
        <v>#REF!</v>
      </c>
      <c r="S188" s="107" t="e">
        <f t="shared" ca="1" si="27"/>
        <v>#REF!</v>
      </c>
      <c r="T188" s="107" t="e">
        <f t="shared" ca="1" si="28"/>
        <v>#REF!</v>
      </c>
      <c r="U188" s="107" t="str">
        <f t="shared" ca="1" si="29"/>
        <v/>
      </c>
      <c r="V188" s="107">
        <f t="shared" ca="1" si="30"/>
        <v>0</v>
      </c>
      <c r="W188" s="107">
        <f t="shared" ca="1" si="32"/>
        <v>0</v>
      </c>
      <c r="X188" s="107">
        <f t="shared" ca="1" si="31"/>
        <v>0</v>
      </c>
      <c r="Y188" s="107">
        <f t="shared" ca="1" si="33"/>
        <v>0.99999999999999989</v>
      </c>
    </row>
    <row r="189" spans="6:25" x14ac:dyDescent="0.25">
      <c r="F189" s="107">
        <v>158</v>
      </c>
      <c r="G189" s="107" t="e">
        <f t="shared" si="34"/>
        <v>#REF!</v>
      </c>
      <c r="H189" s="107">
        <f t="shared" si="35"/>
        <v>0</v>
      </c>
      <c r="I189" s="107">
        <f t="shared" si="37"/>
        <v>0</v>
      </c>
      <c r="J189" s="107">
        <f t="shared" si="36"/>
        <v>0</v>
      </c>
      <c r="K189" s="107">
        <f t="shared" si="38"/>
        <v>0.99999999999999967</v>
      </c>
      <c r="Q189" s="107">
        <v>186</v>
      </c>
      <c r="R189" s="107" t="e">
        <f t="shared" ca="1" si="26"/>
        <v>#REF!</v>
      </c>
      <c r="S189" s="107" t="e">
        <f t="shared" ca="1" si="27"/>
        <v>#REF!</v>
      </c>
      <c r="T189" s="107" t="e">
        <f t="shared" ca="1" si="28"/>
        <v>#REF!</v>
      </c>
      <c r="U189" s="107" t="str">
        <f t="shared" ca="1" si="29"/>
        <v/>
      </c>
      <c r="V189" s="107">
        <f t="shared" ca="1" si="30"/>
        <v>0</v>
      </c>
      <c r="W189" s="107">
        <f t="shared" ca="1" si="32"/>
        <v>0</v>
      </c>
      <c r="X189" s="107">
        <f t="shared" ca="1" si="31"/>
        <v>0</v>
      </c>
      <c r="Y189" s="107">
        <f t="shared" ca="1" si="33"/>
        <v>0.99999999999999989</v>
      </c>
    </row>
    <row r="190" spans="6:25" x14ac:dyDescent="0.25">
      <c r="F190" s="107">
        <v>159</v>
      </c>
      <c r="G190" s="107" t="e">
        <f t="shared" si="34"/>
        <v>#REF!</v>
      </c>
      <c r="H190" s="107">
        <f t="shared" si="35"/>
        <v>0</v>
      </c>
      <c r="I190" s="107">
        <f t="shared" si="37"/>
        <v>0</v>
      </c>
      <c r="J190" s="107">
        <f t="shared" si="36"/>
        <v>0</v>
      </c>
      <c r="K190" s="107">
        <f t="shared" si="38"/>
        <v>0.99999999999999967</v>
      </c>
      <c r="Q190" s="107">
        <v>187</v>
      </c>
      <c r="R190" s="107" t="e">
        <f t="shared" ca="1" si="26"/>
        <v>#REF!</v>
      </c>
      <c r="S190" s="107" t="e">
        <f t="shared" ca="1" si="27"/>
        <v>#REF!</v>
      </c>
      <c r="T190" s="107" t="e">
        <f t="shared" ca="1" si="28"/>
        <v>#REF!</v>
      </c>
      <c r="U190" s="107" t="str">
        <f t="shared" ca="1" si="29"/>
        <v/>
      </c>
      <c r="V190" s="107">
        <f t="shared" ca="1" si="30"/>
        <v>0</v>
      </c>
      <c r="W190" s="107">
        <f t="shared" ca="1" si="32"/>
        <v>0</v>
      </c>
      <c r="X190" s="107">
        <f t="shared" ca="1" si="31"/>
        <v>0</v>
      </c>
      <c r="Y190" s="107">
        <f t="shared" ca="1" si="33"/>
        <v>0.99999999999999989</v>
      </c>
    </row>
    <row r="191" spans="6:25" x14ac:dyDescent="0.25">
      <c r="F191" s="107">
        <v>160</v>
      </c>
      <c r="G191" s="107" t="e">
        <f t="shared" si="34"/>
        <v>#REF!</v>
      </c>
      <c r="H191" s="107">
        <f t="shared" si="35"/>
        <v>0</v>
      </c>
      <c r="I191" s="107">
        <f t="shared" si="37"/>
        <v>0</v>
      </c>
      <c r="J191" s="107">
        <f t="shared" si="36"/>
        <v>0</v>
      </c>
      <c r="K191" s="107">
        <f t="shared" si="38"/>
        <v>0.99999999999999967</v>
      </c>
      <c r="Q191" s="107">
        <v>188</v>
      </c>
      <c r="R191" s="107" t="e">
        <f t="shared" ca="1" si="26"/>
        <v>#REF!</v>
      </c>
      <c r="S191" s="107" t="e">
        <f t="shared" ca="1" si="27"/>
        <v>#REF!</v>
      </c>
      <c r="T191" s="107" t="e">
        <f t="shared" ca="1" si="28"/>
        <v>#REF!</v>
      </c>
      <c r="U191" s="107" t="str">
        <f t="shared" ca="1" si="29"/>
        <v/>
      </c>
      <c r="V191" s="107">
        <f t="shared" ca="1" si="30"/>
        <v>0</v>
      </c>
      <c r="W191" s="107">
        <f t="shared" ca="1" si="32"/>
        <v>0</v>
      </c>
      <c r="X191" s="107">
        <f t="shared" ca="1" si="31"/>
        <v>0</v>
      </c>
      <c r="Y191" s="107">
        <f t="shared" ca="1" si="33"/>
        <v>0.99999999999999989</v>
      </c>
    </row>
    <row r="192" spans="6:25" x14ac:dyDescent="0.25">
      <c r="F192" s="107">
        <v>161</v>
      </c>
      <c r="G192" s="107" t="e">
        <f t="shared" si="34"/>
        <v>#REF!</v>
      </c>
      <c r="H192" s="107">
        <f t="shared" si="35"/>
        <v>0</v>
      </c>
      <c r="I192" s="107">
        <f t="shared" si="37"/>
        <v>0</v>
      </c>
      <c r="J192" s="107">
        <f t="shared" si="36"/>
        <v>0</v>
      </c>
      <c r="K192" s="107">
        <f t="shared" si="38"/>
        <v>0.99999999999999967</v>
      </c>
      <c r="Q192" s="107">
        <v>189</v>
      </c>
      <c r="R192" s="107" t="e">
        <f t="shared" ca="1" si="26"/>
        <v>#REF!</v>
      </c>
      <c r="S192" s="107" t="e">
        <f t="shared" ca="1" si="27"/>
        <v>#REF!</v>
      </c>
      <c r="T192" s="107" t="e">
        <f t="shared" ca="1" si="28"/>
        <v>#REF!</v>
      </c>
      <c r="U192" s="107" t="str">
        <f t="shared" ca="1" si="29"/>
        <v/>
      </c>
      <c r="V192" s="107">
        <f t="shared" ca="1" si="30"/>
        <v>0</v>
      </c>
      <c r="W192" s="107">
        <f t="shared" ca="1" si="32"/>
        <v>0</v>
      </c>
      <c r="X192" s="107">
        <f t="shared" ca="1" si="31"/>
        <v>0</v>
      </c>
      <c r="Y192" s="107">
        <f t="shared" ca="1" si="33"/>
        <v>0.99999999999999989</v>
      </c>
    </row>
    <row r="193" spans="6:25" x14ac:dyDescent="0.25">
      <c r="F193" s="107">
        <v>162</v>
      </c>
      <c r="G193" s="107" t="e">
        <f t="shared" si="34"/>
        <v>#REF!</v>
      </c>
      <c r="H193" s="107">
        <f t="shared" si="35"/>
        <v>0</v>
      </c>
      <c r="I193" s="107">
        <f t="shared" si="37"/>
        <v>0</v>
      </c>
      <c r="J193" s="107">
        <f t="shared" si="36"/>
        <v>0</v>
      </c>
      <c r="K193" s="107">
        <f t="shared" si="38"/>
        <v>0.99999999999999967</v>
      </c>
      <c r="Q193" s="107">
        <v>190</v>
      </c>
      <c r="R193" s="107" t="e">
        <f t="shared" ca="1" si="26"/>
        <v>#REF!</v>
      </c>
      <c r="S193" s="107" t="e">
        <f t="shared" ca="1" si="27"/>
        <v>#REF!</v>
      </c>
      <c r="T193" s="107" t="e">
        <f t="shared" ca="1" si="28"/>
        <v>#REF!</v>
      </c>
      <c r="U193" s="107" t="str">
        <f t="shared" ca="1" si="29"/>
        <v/>
      </c>
      <c r="V193" s="107">
        <f t="shared" ca="1" si="30"/>
        <v>0</v>
      </c>
      <c r="W193" s="107">
        <f t="shared" ca="1" si="32"/>
        <v>0</v>
      </c>
      <c r="X193" s="107">
        <f t="shared" ca="1" si="31"/>
        <v>0</v>
      </c>
      <c r="Y193" s="107">
        <f t="shared" ca="1" si="33"/>
        <v>0.99999999999999989</v>
      </c>
    </row>
    <row r="194" spans="6:25" x14ac:dyDescent="0.25">
      <c r="F194" s="107">
        <v>163</v>
      </c>
      <c r="G194" s="107" t="e">
        <f t="shared" si="34"/>
        <v>#REF!</v>
      </c>
      <c r="H194" s="107">
        <f t="shared" si="35"/>
        <v>0</v>
      </c>
      <c r="I194" s="107">
        <f t="shared" si="37"/>
        <v>0</v>
      </c>
      <c r="J194" s="107">
        <f t="shared" si="36"/>
        <v>0</v>
      </c>
      <c r="K194" s="107">
        <f t="shared" si="38"/>
        <v>0.99999999999999967</v>
      </c>
      <c r="Q194" s="107">
        <v>191</v>
      </c>
      <c r="R194" s="107" t="e">
        <f t="shared" ca="1" si="26"/>
        <v>#REF!</v>
      </c>
      <c r="S194" s="107" t="e">
        <f t="shared" ca="1" si="27"/>
        <v>#REF!</v>
      </c>
      <c r="T194" s="107" t="e">
        <f t="shared" ca="1" si="28"/>
        <v>#REF!</v>
      </c>
      <c r="U194" s="107" t="str">
        <f t="shared" ca="1" si="29"/>
        <v/>
      </c>
      <c r="V194" s="107">
        <f t="shared" ca="1" si="30"/>
        <v>0</v>
      </c>
      <c r="W194" s="107">
        <f t="shared" ca="1" si="32"/>
        <v>0</v>
      </c>
      <c r="X194" s="107">
        <f t="shared" ca="1" si="31"/>
        <v>0</v>
      </c>
      <c r="Y194" s="107">
        <f t="shared" ca="1" si="33"/>
        <v>0.99999999999999989</v>
      </c>
    </row>
    <row r="195" spans="6:25" x14ac:dyDescent="0.25">
      <c r="F195" s="107">
        <v>164</v>
      </c>
      <c r="G195" s="107" t="e">
        <f t="shared" si="34"/>
        <v>#REF!</v>
      </c>
      <c r="H195" s="107">
        <f t="shared" si="35"/>
        <v>0</v>
      </c>
      <c r="I195" s="107">
        <f t="shared" si="37"/>
        <v>0</v>
      </c>
      <c r="J195" s="107">
        <f t="shared" si="36"/>
        <v>0</v>
      </c>
      <c r="K195" s="107">
        <f t="shared" si="38"/>
        <v>0.99999999999999967</v>
      </c>
      <c r="Q195" s="107">
        <v>192</v>
      </c>
      <c r="R195" s="107" t="e">
        <f t="shared" ca="1" si="26"/>
        <v>#REF!</v>
      </c>
      <c r="S195" s="107" t="e">
        <f t="shared" ca="1" si="27"/>
        <v>#REF!</v>
      </c>
      <c r="T195" s="107" t="e">
        <f t="shared" ca="1" si="28"/>
        <v>#REF!</v>
      </c>
      <c r="U195" s="107" t="str">
        <f t="shared" ca="1" si="29"/>
        <v/>
      </c>
      <c r="V195" s="107">
        <f t="shared" ca="1" si="30"/>
        <v>0</v>
      </c>
      <c r="W195" s="107">
        <f t="shared" ca="1" si="32"/>
        <v>0</v>
      </c>
      <c r="X195" s="107">
        <f t="shared" ca="1" si="31"/>
        <v>0</v>
      </c>
      <c r="Y195" s="107">
        <f t="shared" ca="1" si="33"/>
        <v>0.99999999999999989</v>
      </c>
    </row>
    <row r="196" spans="6:25" x14ac:dyDescent="0.25">
      <c r="F196" s="107">
        <v>165</v>
      </c>
      <c r="G196" s="107" t="e">
        <f t="shared" si="34"/>
        <v>#REF!</v>
      </c>
      <c r="H196" s="107">
        <f t="shared" si="35"/>
        <v>0</v>
      </c>
      <c r="I196" s="107">
        <f t="shared" si="37"/>
        <v>0</v>
      </c>
      <c r="J196" s="107">
        <f t="shared" si="36"/>
        <v>0</v>
      </c>
      <c r="K196" s="107">
        <f t="shared" si="38"/>
        <v>0.99999999999999967</v>
      </c>
      <c r="Q196" s="107">
        <v>193</v>
      </c>
      <c r="R196" s="107" t="e">
        <f t="shared" ref="R196:R259" ca="1" si="39">INDEX(INDIRECT($K$5),Q196,1)</f>
        <v>#REF!</v>
      </c>
      <c r="S196" s="107" t="e">
        <f t="shared" ref="S196:S259" ca="1" si="40">INDEX(INDIRECT($K$5),Q196,9)</f>
        <v>#REF!</v>
      </c>
      <c r="T196" s="107" t="e">
        <f t="shared" ref="T196:T259" ca="1" si="41">VLOOKUP(S196,Table_RndRarity,3,0)</f>
        <v>#REF!</v>
      </c>
      <c r="U196" s="107" t="str">
        <f t="shared" ref="U196:U259" ca="1" si="42">IFERROR(IF(T196=1,R196,""),"")</f>
        <v/>
      </c>
      <c r="V196" s="107">
        <f t="shared" ref="V196:V259" ca="1" si="43">IFERROR(VLOOKUP(U196,INDIRECT($K$5),10,0),0)</f>
        <v>0</v>
      </c>
      <c r="W196" s="107">
        <f t="shared" ca="1" si="32"/>
        <v>0</v>
      </c>
      <c r="X196" s="107">
        <f t="shared" ref="X196:X259" ca="1" si="44">W196/$W$2</f>
        <v>0</v>
      </c>
      <c r="Y196" s="107">
        <f t="shared" ca="1" si="33"/>
        <v>0.99999999999999989</v>
      </c>
    </row>
    <row r="197" spans="6:25" x14ac:dyDescent="0.25">
      <c r="F197" s="107">
        <v>166</v>
      </c>
      <c r="G197" s="107" t="e">
        <f t="shared" si="34"/>
        <v>#REF!</v>
      </c>
      <c r="H197" s="107">
        <f t="shared" si="35"/>
        <v>0</v>
      </c>
      <c r="I197" s="107">
        <f t="shared" si="37"/>
        <v>0</v>
      </c>
      <c r="J197" s="107">
        <f t="shared" si="36"/>
        <v>0</v>
      </c>
      <c r="K197" s="107">
        <f t="shared" si="38"/>
        <v>0.99999999999999967</v>
      </c>
      <c r="Q197" s="107">
        <v>194</v>
      </c>
      <c r="R197" s="107" t="e">
        <f t="shared" ca="1" si="39"/>
        <v>#REF!</v>
      </c>
      <c r="S197" s="107" t="e">
        <f t="shared" ca="1" si="40"/>
        <v>#REF!</v>
      </c>
      <c r="T197" s="107" t="e">
        <f t="shared" ca="1" si="41"/>
        <v>#REF!</v>
      </c>
      <c r="U197" s="107" t="str">
        <f t="shared" ca="1" si="42"/>
        <v/>
      </c>
      <c r="V197" s="107">
        <f t="shared" ca="1" si="43"/>
        <v>0</v>
      </c>
      <c r="W197" s="107">
        <f t="shared" ref="W197:W260" ca="1" si="45">IF(V197&gt;0,(($V$1-V197)/$V$2)+($S$2*(V197/$V$1)),0)</f>
        <v>0</v>
      </c>
      <c r="X197" s="107">
        <f t="shared" ca="1" si="44"/>
        <v>0</v>
      </c>
      <c r="Y197" s="107">
        <f t="shared" ref="Y197:Y260" ca="1" si="46">X197+Y196</f>
        <v>0.99999999999999989</v>
      </c>
    </row>
    <row r="198" spans="6:25" x14ac:dyDescent="0.25">
      <c r="F198" s="107">
        <v>167</v>
      </c>
      <c r="G198" s="107" t="e">
        <f t="shared" si="34"/>
        <v>#REF!</v>
      </c>
      <c r="H198" s="107">
        <f t="shared" si="35"/>
        <v>0</v>
      </c>
      <c r="I198" s="107">
        <f t="shared" si="37"/>
        <v>0</v>
      </c>
      <c r="J198" s="107">
        <f t="shared" si="36"/>
        <v>0</v>
      </c>
      <c r="K198" s="107">
        <f t="shared" si="38"/>
        <v>0.99999999999999967</v>
      </c>
      <c r="Q198" s="107">
        <v>195</v>
      </c>
      <c r="R198" s="107" t="e">
        <f t="shared" ca="1" si="39"/>
        <v>#REF!</v>
      </c>
      <c r="S198" s="107" t="e">
        <f t="shared" ca="1" si="40"/>
        <v>#REF!</v>
      </c>
      <c r="T198" s="107" t="e">
        <f t="shared" ca="1" si="41"/>
        <v>#REF!</v>
      </c>
      <c r="U198" s="107" t="str">
        <f t="shared" ca="1" si="42"/>
        <v/>
      </c>
      <c r="V198" s="107">
        <f t="shared" ca="1" si="43"/>
        <v>0</v>
      </c>
      <c r="W198" s="107">
        <f t="shared" ca="1" si="45"/>
        <v>0</v>
      </c>
      <c r="X198" s="107">
        <f t="shared" ca="1" si="44"/>
        <v>0</v>
      </c>
      <c r="Y198" s="107">
        <f t="shared" ca="1" si="46"/>
        <v>0.99999999999999989</v>
      </c>
    </row>
    <row r="199" spans="6:25" x14ac:dyDescent="0.25">
      <c r="F199" s="107">
        <v>168</v>
      </c>
      <c r="G199" s="107" t="e">
        <f t="shared" si="34"/>
        <v>#REF!</v>
      </c>
      <c r="H199" s="107">
        <f t="shared" si="35"/>
        <v>0</v>
      </c>
      <c r="I199" s="107">
        <f t="shared" si="37"/>
        <v>0</v>
      </c>
      <c r="J199" s="107">
        <f t="shared" si="36"/>
        <v>0</v>
      </c>
      <c r="K199" s="107">
        <f t="shared" si="38"/>
        <v>0.99999999999999967</v>
      </c>
      <c r="Q199" s="107">
        <v>196</v>
      </c>
      <c r="R199" s="107" t="e">
        <f t="shared" ca="1" si="39"/>
        <v>#REF!</v>
      </c>
      <c r="S199" s="107" t="e">
        <f t="shared" ca="1" si="40"/>
        <v>#REF!</v>
      </c>
      <c r="T199" s="107" t="e">
        <f t="shared" ca="1" si="41"/>
        <v>#REF!</v>
      </c>
      <c r="U199" s="107" t="str">
        <f t="shared" ca="1" si="42"/>
        <v/>
      </c>
      <c r="V199" s="107">
        <f t="shared" ca="1" si="43"/>
        <v>0</v>
      </c>
      <c r="W199" s="107">
        <f t="shared" ca="1" si="45"/>
        <v>0</v>
      </c>
      <c r="X199" s="107">
        <f t="shared" ca="1" si="44"/>
        <v>0</v>
      </c>
      <c r="Y199" s="107">
        <f t="shared" ca="1" si="46"/>
        <v>0.99999999999999989</v>
      </c>
    </row>
    <row r="200" spans="6:25" x14ac:dyDescent="0.25">
      <c r="F200" s="107">
        <v>169</v>
      </c>
      <c r="G200" s="107" t="e">
        <f t="shared" si="34"/>
        <v>#REF!</v>
      </c>
      <c r="H200" s="107">
        <f t="shared" si="35"/>
        <v>0</v>
      </c>
      <c r="I200" s="107">
        <f t="shared" si="37"/>
        <v>0</v>
      </c>
      <c r="J200" s="107">
        <f t="shared" si="36"/>
        <v>0</v>
      </c>
      <c r="K200" s="107">
        <f t="shared" si="38"/>
        <v>0.99999999999999967</v>
      </c>
      <c r="Q200" s="107">
        <v>197</v>
      </c>
      <c r="R200" s="107" t="e">
        <f t="shared" ca="1" si="39"/>
        <v>#REF!</v>
      </c>
      <c r="S200" s="107" t="e">
        <f t="shared" ca="1" si="40"/>
        <v>#REF!</v>
      </c>
      <c r="T200" s="107" t="e">
        <f t="shared" ca="1" si="41"/>
        <v>#REF!</v>
      </c>
      <c r="U200" s="107" t="str">
        <f t="shared" ca="1" si="42"/>
        <v/>
      </c>
      <c r="V200" s="107">
        <f t="shared" ca="1" si="43"/>
        <v>0</v>
      </c>
      <c r="W200" s="107">
        <f t="shared" ca="1" si="45"/>
        <v>0</v>
      </c>
      <c r="X200" s="107">
        <f t="shared" ca="1" si="44"/>
        <v>0</v>
      </c>
      <c r="Y200" s="107">
        <f t="shared" ca="1" si="46"/>
        <v>0.99999999999999989</v>
      </c>
    </row>
    <row r="201" spans="6:25" x14ac:dyDescent="0.25">
      <c r="F201" s="107">
        <v>170</v>
      </c>
      <c r="G201" s="107" t="e">
        <f t="shared" si="34"/>
        <v>#REF!</v>
      </c>
      <c r="H201" s="107">
        <f t="shared" si="35"/>
        <v>0</v>
      </c>
      <c r="I201" s="107">
        <f t="shared" si="37"/>
        <v>0</v>
      </c>
      <c r="J201" s="107">
        <f t="shared" si="36"/>
        <v>0</v>
      </c>
      <c r="K201" s="107">
        <f t="shared" si="38"/>
        <v>0.99999999999999967</v>
      </c>
      <c r="Q201" s="107">
        <v>198</v>
      </c>
      <c r="R201" s="107" t="e">
        <f t="shared" ca="1" si="39"/>
        <v>#REF!</v>
      </c>
      <c r="S201" s="107" t="e">
        <f t="shared" ca="1" si="40"/>
        <v>#REF!</v>
      </c>
      <c r="T201" s="107" t="e">
        <f t="shared" ca="1" si="41"/>
        <v>#REF!</v>
      </c>
      <c r="U201" s="107" t="str">
        <f t="shared" ca="1" si="42"/>
        <v/>
      </c>
      <c r="V201" s="107">
        <f t="shared" ca="1" si="43"/>
        <v>0</v>
      </c>
      <c r="W201" s="107">
        <f t="shared" ca="1" si="45"/>
        <v>0</v>
      </c>
      <c r="X201" s="107">
        <f t="shared" ca="1" si="44"/>
        <v>0</v>
      </c>
      <c r="Y201" s="107">
        <f t="shared" ca="1" si="46"/>
        <v>0.99999999999999989</v>
      </c>
    </row>
    <row r="202" spans="6:25" x14ac:dyDescent="0.25">
      <c r="F202" s="107">
        <v>171</v>
      </c>
      <c r="G202" s="107" t="e">
        <f t="shared" si="34"/>
        <v>#REF!</v>
      </c>
      <c r="H202" s="107">
        <f t="shared" si="35"/>
        <v>0</v>
      </c>
      <c r="I202" s="107">
        <f t="shared" si="37"/>
        <v>0</v>
      </c>
      <c r="J202" s="107">
        <f t="shared" si="36"/>
        <v>0</v>
      </c>
      <c r="K202" s="107">
        <f t="shared" si="38"/>
        <v>0.99999999999999967</v>
      </c>
      <c r="Q202" s="107">
        <v>199</v>
      </c>
      <c r="R202" s="107" t="e">
        <f t="shared" ca="1" si="39"/>
        <v>#REF!</v>
      </c>
      <c r="S202" s="107" t="e">
        <f t="shared" ca="1" si="40"/>
        <v>#REF!</v>
      </c>
      <c r="T202" s="107" t="e">
        <f t="shared" ca="1" si="41"/>
        <v>#REF!</v>
      </c>
      <c r="U202" s="107" t="str">
        <f t="shared" ca="1" si="42"/>
        <v/>
      </c>
      <c r="V202" s="107">
        <f t="shared" ca="1" si="43"/>
        <v>0</v>
      </c>
      <c r="W202" s="107">
        <f t="shared" ca="1" si="45"/>
        <v>0</v>
      </c>
      <c r="X202" s="107">
        <f t="shared" ca="1" si="44"/>
        <v>0</v>
      </c>
      <c r="Y202" s="107">
        <f t="shared" ca="1" si="46"/>
        <v>0.99999999999999989</v>
      </c>
    </row>
    <row r="203" spans="6:25" x14ac:dyDescent="0.25">
      <c r="F203" s="107">
        <v>172</v>
      </c>
      <c r="G203" s="107" t="e">
        <f t="shared" si="34"/>
        <v>#REF!</v>
      </c>
      <c r="H203" s="107">
        <f t="shared" si="35"/>
        <v>0</v>
      </c>
      <c r="I203" s="107">
        <f t="shared" si="37"/>
        <v>0</v>
      </c>
      <c r="J203" s="107">
        <f t="shared" si="36"/>
        <v>0</v>
      </c>
      <c r="K203" s="107">
        <f t="shared" si="38"/>
        <v>0.99999999999999967</v>
      </c>
      <c r="Q203" s="107">
        <v>200</v>
      </c>
      <c r="R203" s="107" t="e">
        <f t="shared" ca="1" si="39"/>
        <v>#REF!</v>
      </c>
      <c r="S203" s="107" t="e">
        <f t="shared" ca="1" si="40"/>
        <v>#REF!</v>
      </c>
      <c r="T203" s="107" t="e">
        <f t="shared" ca="1" si="41"/>
        <v>#REF!</v>
      </c>
      <c r="U203" s="107" t="str">
        <f t="shared" ca="1" si="42"/>
        <v/>
      </c>
      <c r="V203" s="107">
        <f t="shared" ca="1" si="43"/>
        <v>0</v>
      </c>
      <c r="W203" s="107">
        <f t="shared" ca="1" si="45"/>
        <v>0</v>
      </c>
      <c r="X203" s="107">
        <f t="shared" ca="1" si="44"/>
        <v>0</v>
      </c>
      <c r="Y203" s="107">
        <f t="shared" ca="1" si="46"/>
        <v>0.99999999999999989</v>
      </c>
    </row>
    <row r="204" spans="6:25" x14ac:dyDescent="0.25">
      <c r="F204" s="107">
        <v>173</v>
      </c>
      <c r="G204" s="107" t="e">
        <f t="shared" si="34"/>
        <v>#REF!</v>
      </c>
      <c r="H204" s="107">
        <f t="shared" si="35"/>
        <v>0</v>
      </c>
      <c r="I204" s="107">
        <f t="shared" si="37"/>
        <v>0</v>
      </c>
      <c r="J204" s="107">
        <f t="shared" si="36"/>
        <v>0</v>
      </c>
      <c r="K204" s="107">
        <f t="shared" si="38"/>
        <v>0.99999999999999967</v>
      </c>
      <c r="Q204" s="107">
        <v>201</v>
      </c>
      <c r="R204" s="107" t="e">
        <f t="shared" ca="1" si="39"/>
        <v>#REF!</v>
      </c>
      <c r="S204" s="107" t="e">
        <f t="shared" ca="1" si="40"/>
        <v>#REF!</v>
      </c>
      <c r="T204" s="107" t="e">
        <f t="shared" ca="1" si="41"/>
        <v>#REF!</v>
      </c>
      <c r="U204" s="107" t="str">
        <f t="shared" ca="1" si="42"/>
        <v/>
      </c>
      <c r="V204" s="107">
        <f t="shared" ca="1" si="43"/>
        <v>0</v>
      </c>
      <c r="W204" s="107">
        <f t="shared" ca="1" si="45"/>
        <v>0</v>
      </c>
      <c r="X204" s="107">
        <f t="shared" ca="1" si="44"/>
        <v>0</v>
      </c>
      <c r="Y204" s="107">
        <f t="shared" ca="1" si="46"/>
        <v>0.99999999999999989</v>
      </c>
    </row>
    <row r="205" spans="6:25" x14ac:dyDescent="0.25">
      <c r="F205" s="107">
        <v>174</v>
      </c>
      <c r="G205" s="107" t="e">
        <f t="shared" si="34"/>
        <v>#REF!</v>
      </c>
      <c r="H205" s="107">
        <f t="shared" si="35"/>
        <v>0</v>
      </c>
      <c r="I205" s="107">
        <f t="shared" si="37"/>
        <v>0</v>
      </c>
      <c r="J205" s="107">
        <f t="shared" si="36"/>
        <v>0</v>
      </c>
      <c r="K205" s="107">
        <f t="shared" si="38"/>
        <v>0.99999999999999967</v>
      </c>
      <c r="Q205" s="107">
        <v>202</v>
      </c>
      <c r="R205" s="107" t="e">
        <f t="shared" ca="1" si="39"/>
        <v>#REF!</v>
      </c>
      <c r="S205" s="107" t="e">
        <f t="shared" ca="1" si="40"/>
        <v>#REF!</v>
      </c>
      <c r="T205" s="107" t="e">
        <f t="shared" ca="1" si="41"/>
        <v>#REF!</v>
      </c>
      <c r="U205" s="107" t="str">
        <f t="shared" ca="1" si="42"/>
        <v/>
      </c>
      <c r="V205" s="107">
        <f t="shared" ca="1" si="43"/>
        <v>0</v>
      </c>
      <c r="W205" s="107">
        <f t="shared" ca="1" si="45"/>
        <v>0</v>
      </c>
      <c r="X205" s="107">
        <f t="shared" ca="1" si="44"/>
        <v>0</v>
      </c>
      <c r="Y205" s="107">
        <f t="shared" ca="1" si="46"/>
        <v>0.99999999999999989</v>
      </c>
    </row>
    <row r="206" spans="6:25" x14ac:dyDescent="0.25">
      <c r="F206" s="107">
        <v>175</v>
      </c>
      <c r="G206" s="107" t="e">
        <f t="shared" si="34"/>
        <v>#REF!</v>
      </c>
      <c r="H206" s="107">
        <f t="shared" si="35"/>
        <v>0</v>
      </c>
      <c r="I206" s="107">
        <f t="shared" si="37"/>
        <v>0</v>
      </c>
      <c r="J206" s="107">
        <f t="shared" si="36"/>
        <v>0</v>
      </c>
      <c r="K206" s="107">
        <f t="shared" si="38"/>
        <v>0.99999999999999967</v>
      </c>
      <c r="Q206" s="107">
        <v>203</v>
      </c>
      <c r="R206" s="107" t="e">
        <f t="shared" ca="1" si="39"/>
        <v>#REF!</v>
      </c>
      <c r="S206" s="107" t="e">
        <f t="shared" ca="1" si="40"/>
        <v>#REF!</v>
      </c>
      <c r="T206" s="107" t="e">
        <f t="shared" ca="1" si="41"/>
        <v>#REF!</v>
      </c>
      <c r="U206" s="107" t="str">
        <f t="shared" ca="1" si="42"/>
        <v/>
      </c>
      <c r="V206" s="107">
        <f t="shared" ca="1" si="43"/>
        <v>0</v>
      </c>
      <c r="W206" s="107">
        <f t="shared" ca="1" si="45"/>
        <v>0</v>
      </c>
      <c r="X206" s="107">
        <f t="shared" ca="1" si="44"/>
        <v>0</v>
      </c>
      <c r="Y206" s="107">
        <f t="shared" ca="1" si="46"/>
        <v>0.99999999999999989</v>
      </c>
    </row>
    <row r="207" spans="6:25" x14ac:dyDescent="0.25">
      <c r="F207" s="107">
        <v>176</v>
      </c>
      <c r="G207" s="107" t="e">
        <f t="shared" si="34"/>
        <v>#REF!</v>
      </c>
      <c r="H207" s="107">
        <f t="shared" si="35"/>
        <v>0</v>
      </c>
      <c r="I207" s="107">
        <f t="shared" si="37"/>
        <v>0</v>
      </c>
      <c r="J207" s="107">
        <f t="shared" si="36"/>
        <v>0</v>
      </c>
      <c r="K207" s="107">
        <f t="shared" si="38"/>
        <v>0.99999999999999967</v>
      </c>
      <c r="Q207" s="107">
        <v>204</v>
      </c>
      <c r="R207" s="107" t="e">
        <f t="shared" ca="1" si="39"/>
        <v>#REF!</v>
      </c>
      <c r="S207" s="107" t="e">
        <f t="shared" ca="1" si="40"/>
        <v>#REF!</v>
      </c>
      <c r="T207" s="107" t="e">
        <f t="shared" ca="1" si="41"/>
        <v>#REF!</v>
      </c>
      <c r="U207" s="107" t="str">
        <f t="shared" ca="1" si="42"/>
        <v/>
      </c>
      <c r="V207" s="107">
        <f t="shared" ca="1" si="43"/>
        <v>0</v>
      </c>
      <c r="W207" s="107">
        <f t="shared" ca="1" si="45"/>
        <v>0</v>
      </c>
      <c r="X207" s="107">
        <f t="shared" ca="1" si="44"/>
        <v>0</v>
      </c>
      <c r="Y207" s="107">
        <f t="shared" ca="1" si="46"/>
        <v>0.99999999999999989</v>
      </c>
    </row>
    <row r="208" spans="6:25" x14ac:dyDescent="0.25">
      <c r="F208" s="107">
        <v>177</v>
      </c>
      <c r="G208" s="107" t="e">
        <f t="shared" si="34"/>
        <v>#REF!</v>
      </c>
      <c r="H208" s="107">
        <f t="shared" si="35"/>
        <v>0</v>
      </c>
      <c r="I208" s="107">
        <f t="shared" si="37"/>
        <v>0</v>
      </c>
      <c r="J208" s="107">
        <f t="shared" si="36"/>
        <v>0</v>
      </c>
      <c r="K208" s="107">
        <f t="shared" si="38"/>
        <v>0.99999999999999967</v>
      </c>
      <c r="Q208" s="107">
        <v>205</v>
      </c>
      <c r="R208" s="107" t="e">
        <f t="shared" ca="1" si="39"/>
        <v>#REF!</v>
      </c>
      <c r="S208" s="107" t="e">
        <f t="shared" ca="1" si="40"/>
        <v>#REF!</v>
      </c>
      <c r="T208" s="107" t="e">
        <f t="shared" ca="1" si="41"/>
        <v>#REF!</v>
      </c>
      <c r="U208" s="107" t="str">
        <f t="shared" ca="1" si="42"/>
        <v/>
      </c>
      <c r="V208" s="107">
        <f t="shared" ca="1" si="43"/>
        <v>0</v>
      </c>
      <c r="W208" s="107">
        <f t="shared" ca="1" si="45"/>
        <v>0</v>
      </c>
      <c r="X208" s="107">
        <f t="shared" ca="1" si="44"/>
        <v>0</v>
      </c>
      <c r="Y208" s="107">
        <f t="shared" ca="1" si="46"/>
        <v>0.99999999999999989</v>
      </c>
    </row>
    <row r="209" spans="6:25" x14ac:dyDescent="0.25">
      <c r="F209" s="107">
        <v>178</v>
      </c>
      <c r="G209" s="107" t="e">
        <f t="shared" si="34"/>
        <v>#REF!</v>
      </c>
      <c r="H209" s="107">
        <f t="shared" si="35"/>
        <v>0</v>
      </c>
      <c r="I209" s="107">
        <f t="shared" si="37"/>
        <v>0</v>
      </c>
      <c r="J209" s="107">
        <f t="shared" si="36"/>
        <v>0</v>
      </c>
      <c r="K209" s="107">
        <f t="shared" si="38"/>
        <v>0.99999999999999967</v>
      </c>
      <c r="Q209" s="107">
        <v>206</v>
      </c>
      <c r="R209" s="107" t="e">
        <f t="shared" ca="1" si="39"/>
        <v>#REF!</v>
      </c>
      <c r="S209" s="107" t="e">
        <f t="shared" ca="1" si="40"/>
        <v>#REF!</v>
      </c>
      <c r="T209" s="107" t="e">
        <f t="shared" ca="1" si="41"/>
        <v>#REF!</v>
      </c>
      <c r="U209" s="107" t="str">
        <f t="shared" ca="1" si="42"/>
        <v/>
      </c>
      <c r="V209" s="107">
        <f t="shared" ca="1" si="43"/>
        <v>0</v>
      </c>
      <c r="W209" s="107">
        <f t="shared" ca="1" si="45"/>
        <v>0</v>
      </c>
      <c r="X209" s="107">
        <f t="shared" ca="1" si="44"/>
        <v>0</v>
      </c>
      <c r="Y209" s="107">
        <f t="shared" ca="1" si="46"/>
        <v>0.99999999999999989</v>
      </c>
    </row>
    <row r="210" spans="6:25" x14ac:dyDescent="0.25">
      <c r="F210" s="107">
        <v>179</v>
      </c>
      <c r="G210" s="107" t="e">
        <f t="shared" si="34"/>
        <v>#REF!</v>
      </c>
      <c r="H210" s="107">
        <f t="shared" si="35"/>
        <v>0</v>
      </c>
      <c r="I210" s="107">
        <f t="shared" si="37"/>
        <v>0</v>
      </c>
      <c r="J210" s="107">
        <f t="shared" si="36"/>
        <v>0</v>
      </c>
      <c r="K210" s="107">
        <f t="shared" si="38"/>
        <v>0.99999999999999967</v>
      </c>
      <c r="Q210" s="107">
        <v>207</v>
      </c>
      <c r="R210" s="107" t="e">
        <f t="shared" ca="1" si="39"/>
        <v>#REF!</v>
      </c>
      <c r="S210" s="107" t="e">
        <f t="shared" ca="1" si="40"/>
        <v>#REF!</v>
      </c>
      <c r="T210" s="107" t="e">
        <f t="shared" ca="1" si="41"/>
        <v>#REF!</v>
      </c>
      <c r="U210" s="107" t="str">
        <f t="shared" ca="1" si="42"/>
        <v/>
      </c>
      <c r="V210" s="107">
        <f t="shared" ca="1" si="43"/>
        <v>0</v>
      </c>
      <c r="W210" s="107">
        <f t="shared" ca="1" si="45"/>
        <v>0</v>
      </c>
      <c r="X210" s="107">
        <f t="shared" ca="1" si="44"/>
        <v>0</v>
      </c>
      <c r="Y210" s="107">
        <f t="shared" ca="1" si="46"/>
        <v>0.99999999999999989</v>
      </c>
    </row>
    <row r="211" spans="6:25" x14ac:dyDescent="0.25">
      <c r="F211" s="107">
        <v>180</v>
      </c>
      <c r="G211" s="107" t="e">
        <f t="shared" si="34"/>
        <v>#REF!</v>
      </c>
      <c r="H211" s="107">
        <f t="shared" si="35"/>
        <v>0</v>
      </c>
      <c r="I211" s="107">
        <f t="shared" si="37"/>
        <v>0</v>
      </c>
      <c r="J211" s="107">
        <f t="shared" si="36"/>
        <v>0</v>
      </c>
      <c r="K211" s="107">
        <f t="shared" si="38"/>
        <v>0.99999999999999967</v>
      </c>
      <c r="Q211" s="107">
        <v>208</v>
      </c>
      <c r="R211" s="107" t="e">
        <f t="shared" ca="1" si="39"/>
        <v>#REF!</v>
      </c>
      <c r="S211" s="107" t="e">
        <f t="shared" ca="1" si="40"/>
        <v>#REF!</v>
      </c>
      <c r="T211" s="107" t="e">
        <f t="shared" ca="1" si="41"/>
        <v>#REF!</v>
      </c>
      <c r="U211" s="107" t="str">
        <f t="shared" ca="1" si="42"/>
        <v/>
      </c>
      <c r="V211" s="107">
        <f t="shared" ca="1" si="43"/>
        <v>0</v>
      </c>
      <c r="W211" s="107">
        <f t="shared" ca="1" si="45"/>
        <v>0</v>
      </c>
      <c r="X211" s="107">
        <f t="shared" ca="1" si="44"/>
        <v>0</v>
      </c>
      <c r="Y211" s="107">
        <f t="shared" ca="1" si="46"/>
        <v>0.99999999999999989</v>
      </c>
    </row>
    <row r="212" spans="6:25" x14ac:dyDescent="0.25">
      <c r="F212" s="107">
        <v>181</v>
      </c>
      <c r="G212" s="107" t="e">
        <f t="shared" si="34"/>
        <v>#REF!</v>
      </c>
      <c r="H212" s="107">
        <f t="shared" si="35"/>
        <v>0</v>
      </c>
      <c r="I212" s="107">
        <f t="shared" si="37"/>
        <v>0</v>
      </c>
      <c r="J212" s="107">
        <f t="shared" si="36"/>
        <v>0</v>
      </c>
      <c r="K212" s="107">
        <f t="shared" si="38"/>
        <v>0.99999999999999967</v>
      </c>
      <c r="Q212" s="107">
        <v>209</v>
      </c>
      <c r="R212" s="107" t="e">
        <f t="shared" ca="1" si="39"/>
        <v>#REF!</v>
      </c>
      <c r="S212" s="107" t="e">
        <f t="shared" ca="1" si="40"/>
        <v>#REF!</v>
      </c>
      <c r="T212" s="107" t="e">
        <f t="shared" ca="1" si="41"/>
        <v>#REF!</v>
      </c>
      <c r="U212" s="107" t="str">
        <f t="shared" ca="1" si="42"/>
        <v/>
      </c>
      <c r="V212" s="107">
        <f t="shared" ca="1" si="43"/>
        <v>0</v>
      </c>
      <c r="W212" s="107">
        <f t="shared" ca="1" si="45"/>
        <v>0</v>
      </c>
      <c r="X212" s="107">
        <f t="shared" ca="1" si="44"/>
        <v>0</v>
      </c>
      <c r="Y212" s="107">
        <f t="shared" ca="1" si="46"/>
        <v>0.99999999999999989</v>
      </c>
    </row>
    <row r="213" spans="6:25" x14ac:dyDescent="0.25">
      <c r="F213" s="107">
        <v>182</v>
      </c>
      <c r="G213" s="107" t="e">
        <f t="shared" si="34"/>
        <v>#REF!</v>
      </c>
      <c r="H213" s="107">
        <f t="shared" si="35"/>
        <v>0</v>
      </c>
      <c r="I213" s="107">
        <f t="shared" si="37"/>
        <v>0</v>
      </c>
      <c r="J213" s="107">
        <f t="shared" si="36"/>
        <v>0</v>
      </c>
      <c r="K213" s="107">
        <f t="shared" si="38"/>
        <v>0.99999999999999967</v>
      </c>
      <c r="Q213" s="107">
        <v>210</v>
      </c>
      <c r="R213" s="107" t="e">
        <f t="shared" ca="1" si="39"/>
        <v>#REF!</v>
      </c>
      <c r="S213" s="107" t="e">
        <f t="shared" ca="1" si="40"/>
        <v>#REF!</v>
      </c>
      <c r="T213" s="107" t="e">
        <f t="shared" ca="1" si="41"/>
        <v>#REF!</v>
      </c>
      <c r="U213" s="107" t="str">
        <f t="shared" ca="1" si="42"/>
        <v/>
      </c>
      <c r="V213" s="107">
        <f t="shared" ca="1" si="43"/>
        <v>0</v>
      </c>
      <c r="W213" s="107">
        <f t="shared" ca="1" si="45"/>
        <v>0</v>
      </c>
      <c r="X213" s="107">
        <f t="shared" ca="1" si="44"/>
        <v>0</v>
      </c>
      <c r="Y213" s="107">
        <f t="shared" ca="1" si="46"/>
        <v>0.99999999999999989</v>
      </c>
    </row>
    <row r="214" spans="6:25" x14ac:dyDescent="0.25">
      <c r="F214" s="107">
        <v>183</v>
      </c>
      <c r="G214" s="107" t="e">
        <f t="shared" si="34"/>
        <v>#REF!</v>
      </c>
      <c r="H214" s="107">
        <f t="shared" si="35"/>
        <v>0</v>
      </c>
      <c r="I214" s="107">
        <f t="shared" si="37"/>
        <v>0</v>
      </c>
      <c r="J214" s="107">
        <f t="shared" si="36"/>
        <v>0</v>
      </c>
      <c r="K214" s="107">
        <f t="shared" si="38"/>
        <v>0.99999999999999967</v>
      </c>
      <c r="Q214" s="107">
        <v>211</v>
      </c>
      <c r="R214" s="107" t="e">
        <f t="shared" ca="1" si="39"/>
        <v>#REF!</v>
      </c>
      <c r="S214" s="107" t="e">
        <f t="shared" ca="1" si="40"/>
        <v>#REF!</v>
      </c>
      <c r="T214" s="107" t="e">
        <f t="shared" ca="1" si="41"/>
        <v>#REF!</v>
      </c>
      <c r="U214" s="107" t="str">
        <f t="shared" ca="1" si="42"/>
        <v/>
      </c>
      <c r="V214" s="107">
        <f t="shared" ca="1" si="43"/>
        <v>0</v>
      </c>
      <c r="W214" s="107">
        <f t="shared" ca="1" si="45"/>
        <v>0</v>
      </c>
      <c r="X214" s="107">
        <f t="shared" ca="1" si="44"/>
        <v>0</v>
      </c>
      <c r="Y214" s="107">
        <f t="shared" ca="1" si="46"/>
        <v>0.99999999999999989</v>
      </c>
    </row>
    <row r="215" spans="6:25" x14ac:dyDescent="0.25">
      <c r="F215" s="107">
        <v>184</v>
      </c>
      <c r="G215" s="107" t="e">
        <f t="shared" si="34"/>
        <v>#REF!</v>
      </c>
      <c r="H215" s="107">
        <f t="shared" si="35"/>
        <v>0</v>
      </c>
      <c r="I215" s="107">
        <f t="shared" si="37"/>
        <v>0</v>
      </c>
      <c r="J215" s="107">
        <f t="shared" si="36"/>
        <v>0</v>
      </c>
      <c r="K215" s="107">
        <f t="shared" si="38"/>
        <v>0.99999999999999967</v>
      </c>
      <c r="Q215" s="107">
        <v>212</v>
      </c>
      <c r="R215" s="107" t="e">
        <f t="shared" ca="1" si="39"/>
        <v>#REF!</v>
      </c>
      <c r="S215" s="107" t="e">
        <f t="shared" ca="1" si="40"/>
        <v>#REF!</v>
      </c>
      <c r="T215" s="107" t="e">
        <f t="shared" ca="1" si="41"/>
        <v>#REF!</v>
      </c>
      <c r="U215" s="107" t="str">
        <f t="shared" ca="1" si="42"/>
        <v/>
      </c>
      <c r="V215" s="107">
        <f t="shared" ca="1" si="43"/>
        <v>0</v>
      </c>
      <c r="W215" s="107">
        <f t="shared" ca="1" si="45"/>
        <v>0</v>
      </c>
      <c r="X215" s="107">
        <f t="shared" ca="1" si="44"/>
        <v>0</v>
      </c>
      <c r="Y215" s="107">
        <f t="shared" ca="1" si="46"/>
        <v>0.99999999999999989</v>
      </c>
    </row>
    <row r="216" spans="6:25" x14ac:dyDescent="0.25">
      <c r="F216" s="107">
        <v>185</v>
      </c>
      <c r="G216" s="107" t="e">
        <f t="shared" si="34"/>
        <v>#REF!</v>
      </c>
      <c r="H216" s="107">
        <f t="shared" si="35"/>
        <v>0</v>
      </c>
      <c r="I216" s="107">
        <f t="shared" si="37"/>
        <v>0</v>
      </c>
      <c r="J216" s="107">
        <f t="shared" si="36"/>
        <v>0</v>
      </c>
      <c r="K216" s="107">
        <f t="shared" si="38"/>
        <v>0.99999999999999967</v>
      </c>
      <c r="Q216" s="107">
        <v>213</v>
      </c>
      <c r="R216" s="107" t="e">
        <f t="shared" ca="1" si="39"/>
        <v>#REF!</v>
      </c>
      <c r="S216" s="107" t="e">
        <f t="shared" ca="1" si="40"/>
        <v>#REF!</v>
      </c>
      <c r="T216" s="107" t="e">
        <f t="shared" ca="1" si="41"/>
        <v>#REF!</v>
      </c>
      <c r="U216" s="107" t="str">
        <f t="shared" ca="1" si="42"/>
        <v/>
      </c>
      <c r="V216" s="107">
        <f t="shared" ca="1" si="43"/>
        <v>0</v>
      </c>
      <c r="W216" s="107">
        <f t="shared" ca="1" si="45"/>
        <v>0</v>
      </c>
      <c r="X216" s="107">
        <f t="shared" ca="1" si="44"/>
        <v>0</v>
      </c>
      <c r="Y216" s="107">
        <f t="shared" ca="1" si="46"/>
        <v>0.99999999999999989</v>
      </c>
    </row>
    <row r="217" spans="6:25" x14ac:dyDescent="0.25">
      <c r="F217" s="107">
        <v>186</v>
      </c>
      <c r="G217" s="107" t="e">
        <f t="shared" si="34"/>
        <v>#REF!</v>
      </c>
      <c r="H217" s="107">
        <f t="shared" si="35"/>
        <v>0</v>
      </c>
      <c r="I217" s="107">
        <f t="shared" si="37"/>
        <v>0</v>
      </c>
      <c r="J217" s="107">
        <f t="shared" si="36"/>
        <v>0</v>
      </c>
      <c r="K217" s="107">
        <f t="shared" si="38"/>
        <v>0.99999999999999967</v>
      </c>
      <c r="Q217" s="107">
        <v>214</v>
      </c>
      <c r="R217" s="107" t="e">
        <f t="shared" ca="1" si="39"/>
        <v>#REF!</v>
      </c>
      <c r="S217" s="107" t="e">
        <f t="shared" ca="1" si="40"/>
        <v>#REF!</v>
      </c>
      <c r="T217" s="107" t="e">
        <f t="shared" ca="1" si="41"/>
        <v>#REF!</v>
      </c>
      <c r="U217" s="107" t="str">
        <f t="shared" ca="1" si="42"/>
        <v/>
      </c>
      <c r="V217" s="107">
        <f t="shared" ca="1" si="43"/>
        <v>0</v>
      </c>
      <c r="W217" s="107">
        <f t="shared" ca="1" si="45"/>
        <v>0</v>
      </c>
      <c r="X217" s="107">
        <f t="shared" ca="1" si="44"/>
        <v>0</v>
      </c>
      <c r="Y217" s="107">
        <f t="shared" ca="1" si="46"/>
        <v>0.99999999999999989</v>
      </c>
    </row>
    <row r="218" spans="6:25" x14ac:dyDescent="0.25">
      <c r="F218" s="107">
        <v>187</v>
      </c>
      <c r="G218" s="107" t="e">
        <f t="shared" si="34"/>
        <v>#REF!</v>
      </c>
      <c r="H218" s="107">
        <f t="shared" si="35"/>
        <v>0</v>
      </c>
      <c r="I218" s="107">
        <f t="shared" si="37"/>
        <v>0</v>
      </c>
      <c r="J218" s="107">
        <f t="shared" si="36"/>
        <v>0</v>
      </c>
      <c r="K218" s="107">
        <f t="shared" si="38"/>
        <v>0.99999999999999967</v>
      </c>
      <c r="Q218" s="107">
        <v>215</v>
      </c>
      <c r="R218" s="107" t="e">
        <f t="shared" ca="1" si="39"/>
        <v>#REF!</v>
      </c>
      <c r="S218" s="107" t="e">
        <f t="shared" ca="1" si="40"/>
        <v>#REF!</v>
      </c>
      <c r="T218" s="107" t="e">
        <f t="shared" ca="1" si="41"/>
        <v>#REF!</v>
      </c>
      <c r="U218" s="107" t="str">
        <f t="shared" ca="1" si="42"/>
        <v/>
      </c>
      <c r="V218" s="107">
        <f t="shared" ca="1" si="43"/>
        <v>0</v>
      </c>
      <c r="W218" s="107">
        <f t="shared" ca="1" si="45"/>
        <v>0</v>
      </c>
      <c r="X218" s="107">
        <f t="shared" ca="1" si="44"/>
        <v>0</v>
      </c>
      <c r="Y218" s="107">
        <f t="shared" ca="1" si="46"/>
        <v>0.99999999999999989</v>
      </c>
    </row>
    <row r="219" spans="6:25" x14ac:dyDescent="0.25">
      <c r="F219" s="107">
        <v>188</v>
      </c>
      <c r="G219" s="107" t="e">
        <f t="shared" si="34"/>
        <v>#REF!</v>
      </c>
      <c r="H219" s="107">
        <f t="shared" si="35"/>
        <v>0</v>
      </c>
      <c r="I219" s="107">
        <f t="shared" si="37"/>
        <v>0</v>
      </c>
      <c r="J219" s="107">
        <f t="shared" si="36"/>
        <v>0</v>
      </c>
      <c r="K219" s="107">
        <f t="shared" si="38"/>
        <v>0.99999999999999967</v>
      </c>
      <c r="Q219" s="107">
        <v>216</v>
      </c>
      <c r="R219" s="107" t="e">
        <f t="shared" ca="1" si="39"/>
        <v>#REF!</v>
      </c>
      <c r="S219" s="107" t="e">
        <f t="shared" ca="1" si="40"/>
        <v>#REF!</v>
      </c>
      <c r="T219" s="107" t="e">
        <f t="shared" ca="1" si="41"/>
        <v>#REF!</v>
      </c>
      <c r="U219" s="107" t="str">
        <f t="shared" ca="1" si="42"/>
        <v/>
      </c>
      <c r="V219" s="107">
        <f t="shared" ca="1" si="43"/>
        <v>0</v>
      </c>
      <c r="W219" s="107">
        <f t="shared" ca="1" si="45"/>
        <v>0</v>
      </c>
      <c r="X219" s="107">
        <f t="shared" ca="1" si="44"/>
        <v>0</v>
      </c>
      <c r="Y219" s="107">
        <f t="shared" ca="1" si="46"/>
        <v>0.99999999999999989</v>
      </c>
    </row>
    <row r="220" spans="6:25" x14ac:dyDescent="0.25">
      <c r="F220" s="107">
        <v>189</v>
      </c>
      <c r="G220" s="107" t="e">
        <f t="shared" si="34"/>
        <v>#REF!</v>
      </c>
      <c r="H220" s="107">
        <f t="shared" si="35"/>
        <v>0</v>
      </c>
      <c r="I220" s="107">
        <f t="shared" si="37"/>
        <v>0</v>
      </c>
      <c r="J220" s="107">
        <f t="shared" si="36"/>
        <v>0</v>
      </c>
      <c r="K220" s="107">
        <f t="shared" si="38"/>
        <v>0.99999999999999967</v>
      </c>
      <c r="Q220" s="107">
        <v>217</v>
      </c>
      <c r="R220" s="107" t="e">
        <f t="shared" ca="1" si="39"/>
        <v>#REF!</v>
      </c>
      <c r="S220" s="107" t="e">
        <f t="shared" ca="1" si="40"/>
        <v>#REF!</v>
      </c>
      <c r="T220" s="107" t="e">
        <f t="shared" ca="1" si="41"/>
        <v>#REF!</v>
      </c>
      <c r="U220" s="107" t="str">
        <f t="shared" ca="1" si="42"/>
        <v/>
      </c>
      <c r="V220" s="107">
        <f t="shared" ca="1" si="43"/>
        <v>0</v>
      </c>
      <c r="W220" s="107">
        <f t="shared" ca="1" si="45"/>
        <v>0</v>
      </c>
      <c r="X220" s="107">
        <f t="shared" ca="1" si="44"/>
        <v>0</v>
      </c>
      <c r="Y220" s="107">
        <f t="shared" ca="1" si="46"/>
        <v>0.99999999999999989</v>
      </c>
    </row>
    <row r="221" spans="6:25" x14ac:dyDescent="0.25">
      <c r="F221" s="107">
        <v>190</v>
      </c>
      <c r="G221" s="107" t="e">
        <f t="shared" si="34"/>
        <v>#REF!</v>
      </c>
      <c r="H221" s="107">
        <f t="shared" si="35"/>
        <v>0</v>
      </c>
      <c r="I221" s="107">
        <f t="shared" si="37"/>
        <v>0</v>
      </c>
      <c r="J221" s="107">
        <f t="shared" si="36"/>
        <v>0</v>
      </c>
      <c r="K221" s="107">
        <f t="shared" si="38"/>
        <v>0.99999999999999967</v>
      </c>
      <c r="Q221" s="107">
        <v>218</v>
      </c>
      <c r="R221" s="107" t="e">
        <f t="shared" ca="1" si="39"/>
        <v>#REF!</v>
      </c>
      <c r="S221" s="107" t="e">
        <f t="shared" ca="1" si="40"/>
        <v>#REF!</v>
      </c>
      <c r="T221" s="107" t="e">
        <f t="shared" ca="1" si="41"/>
        <v>#REF!</v>
      </c>
      <c r="U221" s="107" t="str">
        <f t="shared" ca="1" si="42"/>
        <v/>
      </c>
      <c r="V221" s="107">
        <f t="shared" ca="1" si="43"/>
        <v>0</v>
      </c>
      <c r="W221" s="107">
        <f t="shared" ca="1" si="45"/>
        <v>0</v>
      </c>
      <c r="X221" s="107">
        <f t="shared" ca="1" si="44"/>
        <v>0</v>
      </c>
      <c r="Y221" s="107">
        <f t="shared" ca="1" si="46"/>
        <v>0.99999999999999989</v>
      </c>
    </row>
    <row r="222" spans="6:25" x14ac:dyDescent="0.25">
      <c r="F222" s="107">
        <v>191</v>
      </c>
      <c r="G222" s="107" t="e">
        <f t="shared" si="34"/>
        <v>#REF!</v>
      </c>
      <c r="H222" s="107">
        <f t="shared" si="35"/>
        <v>0</v>
      </c>
      <c r="I222" s="107">
        <f t="shared" si="37"/>
        <v>0</v>
      </c>
      <c r="J222" s="107">
        <f t="shared" si="36"/>
        <v>0</v>
      </c>
      <c r="K222" s="107">
        <f t="shared" si="38"/>
        <v>0.99999999999999967</v>
      </c>
      <c r="Q222" s="107">
        <v>219</v>
      </c>
      <c r="R222" s="107" t="e">
        <f t="shared" ca="1" si="39"/>
        <v>#REF!</v>
      </c>
      <c r="S222" s="107" t="e">
        <f t="shared" ca="1" si="40"/>
        <v>#REF!</v>
      </c>
      <c r="T222" s="107" t="e">
        <f t="shared" ca="1" si="41"/>
        <v>#REF!</v>
      </c>
      <c r="U222" s="107" t="str">
        <f t="shared" ca="1" si="42"/>
        <v/>
      </c>
      <c r="V222" s="107">
        <f t="shared" ca="1" si="43"/>
        <v>0</v>
      </c>
      <c r="W222" s="107">
        <f t="shared" ca="1" si="45"/>
        <v>0</v>
      </c>
      <c r="X222" s="107">
        <f t="shared" ca="1" si="44"/>
        <v>0</v>
      </c>
      <c r="Y222" s="107">
        <f t="shared" ca="1" si="46"/>
        <v>0.99999999999999989</v>
      </c>
    </row>
    <row r="223" spans="6:25" x14ac:dyDescent="0.25">
      <c r="F223" s="107">
        <v>192</v>
      </c>
      <c r="G223" s="107" t="e">
        <f t="shared" si="34"/>
        <v>#REF!</v>
      </c>
      <c r="H223" s="107">
        <f t="shared" si="35"/>
        <v>0</v>
      </c>
      <c r="I223" s="107">
        <f t="shared" si="37"/>
        <v>0</v>
      </c>
      <c r="J223" s="107">
        <f t="shared" si="36"/>
        <v>0</v>
      </c>
      <c r="K223" s="107">
        <f t="shared" si="38"/>
        <v>0.99999999999999967</v>
      </c>
      <c r="Q223" s="107">
        <v>220</v>
      </c>
      <c r="R223" s="107" t="e">
        <f t="shared" ca="1" si="39"/>
        <v>#REF!</v>
      </c>
      <c r="S223" s="107" t="e">
        <f t="shared" ca="1" si="40"/>
        <v>#REF!</v>
      </c>
      <c r="T223" s="107" t="e">
        <f t="shared" ca="1" si="41"/>
        <v>#REF!</v>
      </c>
      <c r="U223" s="107" t="str">
        <f t="shared" ca="1" si="42"/>
        <v/>
      </c>
      <c r="V223" s="107">
        <f t="shared" ca="1" si="43"/>
        <v>0</v>
      </c>
      <c r="W223" s="107">
        <f t="shared" ca="1" si="45"/>
        <v>0</v>
      </c>
      <c r="X223" s="107">
        <f t="shared" ca="1" si="44"/>
        <v>0</v>
      </c>
      <c r="Y223" s="107">
        <f t="shared" ca="1" si="46"/>
        <v>0.99999999999999989</v>
      </c>
    </row>
    <row r="224" spans="6:25" x14ac:dyDescent="0.25">
      <c r="F224" s="107">
        <v>193</v>
      </c>
      <c r="G224" s="107" t="e">
        <f t="shared" ref="G224:G287" si="47">INDEX(Table_WeaponUpgrades,F224,1)</f>
        <v>#REF!</v>
      </c>
      <c r="H224" s="107">
        <f t="shared" ref="H224:H287" si="48">IFERROR(VLOOKUP(G224,Table_WeaponUpgrades,3,0),0)</f>
        <v>0</v>
      </c>
      <c r="I224" s="107">
        <f t="shared" si="37"/>
        <v>0</v>
      </c>
      <c r="J224" s="107">
        <f t="shared" si="36"/>
        <v>0</v>
      </c>
      <c r="K224" s="107">
        <f t="shared" si="38"/>
        <v>0.99999999999999967</v>
      </c>
      <c r="Q224" s="107">
        <v>221</v>
      </c>
      <c r="R224" s="107" t="e">
        <f t="shared" ca="1" si="39"/>
        <v>#REF!</v>
      </c>
      <c r="S224" s="107" t="e">
        <f t="shared" ca="1" si="40"/>
        <v>#REF!</v>
      </c>
      <c r="T224" s="107" t="e">
        <f t="shared" ca="1" si="41"/>
        <v>#REF!</v>
      </c>
      <c r="U224" s="107" t="str">
        <f t="shared" ca="1" si="42"/>
        <v/>
      </c>
      <c r="V224" s="107">
        <f t="shared" ca="1" si="43"/>
        <v>0</v>
      </c>
      <c r="W224" s="107">
        <f t="shared" ca="1" si="45"/>
        <v>0</v>
      </c>
      <c r="X224" s="107">
        <f t="shared" ca="1" si="44"/>
        <v>0</v>
      </c>
      <c r="Y224" s="107">
        <f t="shared" ca="1" si="46"/>
        <v>0.99999999999999989</v>
      </c>
    </row>
    <row r="225" spans="6:25" x14ac:dyDescent="0.25">
      <c r="F225" s="107">
        <v>194</v>
      </c>
      <c r="G225" s="107" t="e">
        <f t="shared" si="47"/>
        <v>#REF!</v>
      </c>
      <c r="H225" s="107">
        <f t="shared" si="48"/>
        <v>0</v>
      </c>
      <c r="I225" s="107">
        <f t="shared" si="37"/>
        <v>0</v>
      </c>
      <c r="J225" s="107">
        <f t="shared" ref="J225:J288" si="49">I225/$I$30</f>
        <v>0</v>
      </c>
      <c r="K225" s="107">
        <f t="shared" si="38"/>
        <v>0.99999999999999967</v>
      </c>
      <c r="Q225" s="107">
        <v>222</v>
      </c>
      <c r="R225" s="107" t="e">
        <f t="shared" ca="1" si="39"/>
        <v>#REF!</v>
      </c>
      <c r="S225" s="107" t="e">
        <f t="shared" ca="1" si="40"/>
        <v>#REF!</v>
      </c>
      <c r="T225" s="107" t="e">
        <f t="shared" ca="1" si="41"/>
        <v>#REF!</v>
      </c>
      <c r="U225" s="107" t="str">
        <f t="shared" ca="1" si="42"/>
        <v/>
      </c>
      <c r="V225" s="107">
        <f t="shared" ca="1" si="43"/>
        <v>0</v>
      </c>
      <c r="W225" s="107">
        <f t="shared" ca="1" si="45"/>
        <v>0</v>
      </c>
      <c r="X225" s="107">
        <f t="shared" ca="1" si="44"/>
        <v>0</v>
      </c>
      <c r="Y225" s="107">
        <f t="shared" ca="1" si="46"/>
        <v>0.99999999999999989</v>
      </c>
    </row>
    <row r="226" spans="6:25" x14ac:dyDescent="0.25">
      <c r="F226" s="107">
        <v>195</v>
      </c>
      <c r="G226" s="107" t="e">
        <f t="shared" si="47"/>
        <v>#REF!</v>
      </c>
      <c r="H226" s="107">
        <f t="shared" si="48"/>
        <v>0</v>
      </c>
      <c r="I226" s="107">
        <f t="shared" ref="I226:I289" si="50">IF(H226=0,0,$H$29+1-H226)/$H$30</f>
        <v>0</v>
      </c>
      <c r="J226" s="107">
        <f t="shared" si="49"/>
        <v>0</v>
      </c>
      <c r="K226" s="107">
        <f t="shared" ref="K226:K289" si="51">K225+J226</f>
        <v>0.99999999999999967</v>
      </c>
      <c r="Q226" s="107">
        <v>223</v>
      </c>
      <c r="R226" s="107" t="e">
        <f t="shared" ca="1" si="39"/>
        <v>#REF!</v>
      </c>
      <c r="S226" s="107" t="e">
        <f t="shared" ca="1" si="40"/>
        <v>#REF!</v>
      </c>
      <c r="T226" s="107" t="e">
        <f t="shared" ca="1" si="41"/>
        <v>#REF!</v>
      </c>
      <c r="U226" s="107" t="str">
        <f t="shared" ca="1" si="42"/>
        <v/>
      </c>
      <c r="V226" s="107">
        <f t="shared" ca="1" si="43"/>
        <v>0</v>
      </c>
      <c r="W226" s="107">
        <f t="shared" ca="1" si="45"/>
        <v>0</v>
      </c>
      <c r="X226" s="107">
        <f t="shared" ca="1" si="44"/>
        <v>0</v>
      </c>
      <c r="Y226" s="107">
        <f t="shared" ca="1" si="46"/>
        <v>0.99999999999999989</v>
      </c>
    </row>
    <row r="227" spans="6:25" x14ac:dyDescent="0.25">
      <c r="F227" s="107">
        <v>196</v>
      </c>
      <c r="G227" s="107" t="e">
        <f t="shared" si="47"/>
        <v>#REF!</v>
      </c>
      <c r="H227" s="107">
        <f t="shared" si="48"/>
        <v>0</v>
      </c>
      <c r="I227" s="107">
        <f t="shared" si="50"/>
        <v>0</v>
      </c>
      <c r="J227" s="107">
        <f t="shared" si="49"/>
        <v>0</v>
      </c>
      <c r="K227" s="107">
        <f t="shared" si="51"/>
        <v>0.99999999999999967</v>
      </c>
      <c r="Q227" s="107">
        <v>224</v>
      </c>
      <c r="R227" s="107" t="e">
        <f t="shared" ca="1" si="39"/>
        <v>#REF!</v>
      </c>
      <c r="S227" s="107" t="e">
        <f t="shared" ca="1" si="40"/>
        <v>#REF!</v>
      </c>
      <c r="T227" s="107" t="e">
        <f t="shared" ca="1" si="41"/>
        <v>#REF!</v>
      </c>
      <c r="U227" s="107" t="str">
        <f t="shared" ca="1" si="42"/>
        <v/>
      </c>
      <c r="V227" s="107">
        <f t="shared" ca="1" si="43"/>
        <v>0</v>
      </c>
      <c r="W227" s="107">
        <f t="shared" ca="1" si="45"/>
        <v>0</v>
      </c>
      <c r="X227" s="107">
        <f t="shared" ca="1" si="44"/>
        <v>0</v>
      </c>
      <c r="Y227" s="107">
        <f t="shared" ca="1" si="46"/>
        <v>0.99999999999999989</v>
      </c>
    </row>
    <row r="228" spans="6:25" x14ac:dyDescent="0.25">
      <c r="F228" s="107">
        <v>197</v>
      </c>
      <c r="G228" s="107" t="e">
        <f t="shared" si="47"/>
        <v>#REF!</v>
      </c>
      <c r="H228" s="107">
        <f t="shared" si="48"/>
        <v>0</v>
      </c>
      <c r="I228" s="107">
        <f t="shared" si="50"/>
        <v>0</v>
      </c>
      <c r="J228" s="107">
        <f t="shared" si="49"/>
        <v>0</v>
      </c>
      <c r="K228" s="107">
        <f t="shared" si="51"/>
        <v>0.99999999999999967</v>
      </c>
      <c r="Q228" s="107">
        <v>225</v>
      </c>
      <c r="R228" s="107" t="e">
        <f t="shared" ca="1" si="39"/>
        <v>#REF!</v>
      </c>
      <c r="S228" s="107" t="e">
        <f t="shared" ca="1" si="40"/>
        <v>#REF!</v>
      </c>
      <c r="T228" s="107" t="e">
        <f t="shared" ca="1" si="41"/>
        <v>#REF!</v>
      </c>
      <c r="U228" s="107" t="str">
        <f t="shared" ca="1" si="42"/>
        <v/>
      </c>
      <c r="V228" s="107">
        <f t="shared" ca="1" si="43"/>
        <v>0</v>
      </c>
      <c r="W228" s="107">
        <f t="shared" ca="1" si="45"/>
        <v>0</v>
      </c>
      <c r="X228" s="107">
        <f t="shared" ca="1" si="44"/>
        <v>0</v>
      </c>
      <c r="Y228" s="107">
        <f t="shared" ca="1" si="46"/>
        <v>0.99999999999999989</v>
      </c>
    </row>
    <row r="229" spans="6:25" x14ac:dyDescent="0.25">
      <c r="F229" s="107">
        <v>198</v>
      </c>
      <c r="G229" s="107" t="e">
        <f t="shared" si="47"/>
        <v>#REF!</v>
      </c>
      <c r="H229" s="107">
        <f t="shared" si="48"/>
        <v>0</v>
      </c>
      <c r="I229" s="107">
        <f t="shared" si="50"/>
        <v>0</v>
      </c>
      <c r="J229" s="107">
        <f t="shared" si="49"/>
        <v>0</v>
      </c>
      <c r="K229" s="107">
        <f t="shared" si="51"/>
        <v>0.99999999999999967</v>
      </c>
      <c r="Q229" s="107">
        <v>226</v>
      </c>
      <c r="R229" s="107" t="e">
        <f t="shared" ca="1" si="39"/>
        <v>#REF!</v>
      </c>
      <c r="S229" s="107" t="e">
        <f t="shared" ca="1" si="40"/>
        <v>#REF!</v>
      </c>
      <c r="T229" s="107" t="e">
        <f t="shared" ca="1" si="41"/>
        <v>#REF!</v>
      </c>
      <c r="U229" s="107" t="str">
        <f t="shared" ca="1" si="42"/>
        <v/>
      </c>
      <c r="V229" s="107">
        <f t="shared" ca="1" si="43"/>
        <v>0</v>
      </c>
      <c r="W229" s="107">
        <f t="shared" ca="1" si="45"/>
        <v>0</v>
      </c>
      <c r="X229" s="107">
        <f t="shared" ca="1" si="44"/>
        <v>0</v>
      </c>
      <c r="Y229" s="107">
        <f t="shared" ca="1" si="46"/>
        <v>0.99999999999999989</v>
      </c>
    </row>
    <row r="230" spans="6:25" x14ac:dyDescent="0.25">
      <c r="F230" s="107">
        <v>199</v>
      </c>
      <c r="G230" s="107" t="e">
        <f t="shared" si="47"/>
        <v>#REF!</v>
      </c>
      <c r="H230" s="107">
        <f t="shared" si="48"/>
        <v>0</v>
      </c>
      <c r="I230" s="107">
        <f t="shared" si="50"/>
        <v>0</v>
      </c>
      <c r="J230" s="107">
        <f t="shared" si="49"/>
        <v>0</v>
      </c>
      <c r="K230" s="107">
        <f t="shared" si="51"/>
        <v>0.99999999999999967</v>
      </c>
      <c r="Q230" s="107">
        <v>227</v>
      </c>
      <c r="R230" s="107" t="e">
        <f t="shared" ca="1" si="39"/>
        <v>#REF!</v>
      </c>
      <c r="S230" s="107" t="e">
        <f t="shared" ca="1" si="40"/>
        <v>#REF!</v>
      </c>
      <c r="T230" s="107" t="e">
        <f t="shared" ca="1" si="41"/>
        <v>#REF!</v>
      </c>
      <c r="U230" s="107" t="str">
        <f t="shared" ca="1" si="42"/>
        <v/>
      </c>
      <c r="V230" s="107">
        <f t="shared" ca="1" si="43"/>
        <v>0</v>
      </c>
      <c r="W230" s="107">
        <f t="shared" ca="1" si="45"/>
        <v>0</v>
      </c>
      <c r="X230" s="107">
        <f t="shared" ca="1" si="44"/>
        <v>0</v>
      </c>
      <c r="Y230" s="107">
        <f t="shared" ca="1" si="46"/>
        <v>0.99999999999999989</v>
      </c>
    </row>
    <row r="231" spans="6:25" x14ac:dyDescent="0.25">
      <c r="F231" s="107">
        <v>200</v>
      </c>
      <c r="G231" s="107" t="e">
        <f t="shared" si="47"/>
        <v>#REF!</v>
      </c>
      <c r="H231" s="107">
        <f t="shared" si="48"/>
        <v>0</v>
      </c>
      <c r="I231" s="107">
        <f t="shared" si="50"/>
        <v>0</v>
      </c>
      <c r="J231" s="107">
        <f t="shared" si="49"/>
        <v>0</v>
      </c>
      <c r="K231" s="107">
        <f t="shared" si="51"/>
        <v>0.99999999999999967</v>
      </c>
      <c r="Q231" s="107">
        <v>228</v>
      </c>
      <c r="R231" s="107" t="e">
        <f t="shared" ca="1" si="39"/>
        <v>#REF!</v>
      </c>
      <c r="S231" s="107" t="e">
        <f t="shared" ca="1" si="40"/>
        <v>#REF!</v>
      </c>
      <c r="T231" s="107" t="e">
        <f t="shared" ca="1" si="41"/>
        <v>#REF!</v>
      </c>
      <c r="U231" s="107" t="str">
        <f t="shared" ca="1" si="42"/>
        <v/>
      </c>
      <c r="V231" s="107">
        <f t="shared" ca="1" si="43"/>
        <v>0</v>
      </c>
      <c r="W231" s="107">
        <f t="shared" ca="1" si="45"/>
        <v>0</v>
      </c>
      <c r="X231" s="107">
        <f t="shared" ca="1" si="44"/>
        <v>0</v>
      </c>
      <c r="Y231" s="107">
        <f t="shared" ca="1" si="46"/>
        <v>0.99999999999999989</v>
      </c>
    </row>
    <row r="232" spans="6:25" x14ac:dyDescent="0.25">
      <c r="F232" s="107">
        <v>201</v>
      </c>
      <c r="G232" s="107" t="e">
        <f t="shared" si="47"/>
        <v>#REF!</v>
      </c>
      <c r="H232" s="107">
        <f t="shared" si="48"/>
        <v>0</v>
      </c>
      <c r="I232" s="107">
        <f t="shared" si="50"/>
        <v>0</v>
      </c>
      <c r="J232" s="107">
        <f t="shared" si="49"/>
        <v>0</v>
      </c>
      <c r="K232" s="107">
        <f t="shared" si="51"/>
        <v>0.99999999999999967</v>
      </c>
      <c r="Q232" s="107">
        <v>229</v>
      </c>
      <c r="R232" s="107" t="e">
        <f t="shared" ca="1" si="39"/>
        <v>#REF!</v>
      </c>
      <c r="S232" s="107" t="e">
        <f t="shared" ca="1" si="40"/>
        <v>#REF!</v>
      </c>
      <c r="T232" s="107" t="e">
        <f t="shared" ca="1" si="41"/>
        <v>#REF!</v>
      </c>
      <c r="U232" s="107" t="str">
        <f t="shared" ca="1" si="42"/>
        <v/>
      </c>
      <c r="V232" s="107">
        <f t="shared" ca="1" si="43"/>
        <v>0</v>
      </c>
      <c r="W232" s="107">
        <f t="shared" ca="1" si="45"/>
        <v>0</v>
      </c>
      <c r="X232" s="107">
        <f t="shared" ca="1" si="44"/>
        <v>0</v>
      </c>
      <c r="Y232" s="107">
        <f t="shared" ca="1" si="46"/>
        <v>0.99999999999999989</v>
      </c>
    </row>
    <row r="233" spans="6:25" x14ac:dyDescent="0.25">
      <c r="F233" s="107">
        <v>202</v>
      </c>
      <c r="G233" s="107" t="e">
        <f t="shared" si="47"/>
        <v>#REF!</v>
      </c>
      <c r="H233" s="107">
        <f t="shared" si="48"/>
        <v>0</v>
      </c>
      <c r="I233" s="107">
        <f t="shared" si="50"/>
        <v>0</v>
      </c>
      <c r="J233" s="107">
        <f t="shared" si="49"/>
        <v>0</v>
      </c>
      <c r="K233" s="107">
        <f t="shared" si="51"/>
        <v>0.99999999999999967</v>
      </c>
      <c r="Q233" s="107">
        <v>230</v>
      </c>
      <c r="R233" s="107" t="e">
        <f t="shared" ca="1" si="39"/>
        <v>#REF!</v>
      </c>
      <c r="S233" s="107" t="e">
        <f t="shared" ca="1" si="40"/>
        <v>#REF!</v>
      </c>
      <c r="T233" s="107" t="e">
        <f t="shared" ca="1" si="41"/>
        <v>#REF!</v>
      </c>
      <c r="U233" s="107" t="str">
        <f t="shared" ca="1" si="42"/>
        <v/>
      </c>
      <c r="V233" s="107">
        <f t="shared" ca="1" si="43"/>
        <v>0</v>
      </c>
      <c r="W233" s="107">
        <f t="shared" ca="1" si="45"/>
        <v>0</v>
      </c>
      <c r="X233" s="107">
        <f t="shared" ca="1" si="44"/>
        <v>0</v>
      </c>
      <c r="Y233" s="107">
        <f t="shared" ca="1" si="46"/>
        <v>0.99999999999999989</v>
      </c>
    </row>
    <row r="234" spans="6:25" x14ac:dyDescent="0.25">
      <c r="F234" s="107">
        <v>203</v>
      </c>
      <c r="G234" s="107" t="e">
        <f t="shared" si="47"/>
        <v>#REF!</v>
      </c>
      <c r="H234" s="107">
        <f t="shared" si="48"/>
        <v>0</v>
      </c>
      <c r="I234" s="107">
        <f t="shared" si="50"/>
        <v>0</v>
      </c>
      <c r="J234" s="107">
        <f t="shared" si="49"/>
        <v>0</v>
      </c>
      <c r="K234" s="107">
        <f t="shared" si="51"/>
        <v>0.99999999999999967</v>
      </c>
      <c r="Q234" s="107">
        <v>231</v>
      </c>
      <c r="R234" s="107" t="e">
        <f t="shared" ca="1" si="39"/>
        <v>#REF!</v>
      </c>
      <c r="S234" s="107" t="e">
        <f t="shared" ca="1" si="40"/>
        <v>#REF!</v>
      </c>
      <c r="T234" s="107" t="e">
        <f t="shared" ca="1" si="41"/>
        <v>#REF!</v>
      </c>
      <c r="U234" s="107" t="str">
        <f t="shared" ca="1" si="42"/>
        <v/>
      </c>
      <c r="V234" s="107">
        <f t="shared" ca="1" si="43"/>
        <v>0</v>
      </c>
      <c r="W234" s="107">
        <f t="shared" ca="1" si="45"/>
        <v>0</v>
      </c>
      <c r="X234" s="107">
        <f t="shared" ca="1" si="44"/>
        <v>0</v>
      </c>
      <c r="Y234" s="107">
        <f t="shared" ca="1" si="46"/>
        <v>0.99999999999999989</v>
      </c>
    </row>
    <row r="235" spans="6:25" x14ac:dyDescent="0.25">
      <c r="F235" s="107">
        <v>204</v>
      </c>
      <c r="G235" s="107" t="e">
        <f t="shared" si="47"/>
        <v>#REF!</v>
      </c>
      <c r="H235" s="107">
        <f t="shared" si="48"/>
        <v>0</v>
      </c>
      <c r="I235" s="107">
        <f t="shared" si="50"/>
        <v>0</v>
      </c>
      <c r="J235" s="107">
        <f t="shared" si="49"/>
        <v>0</v>
      </c>
      <c r="K235" s="107">
        <f t="shared" si="51"/>
        <v>0.99999999999999967</v>
      </c>
      <c r="Q235" s="107">
        <v>232</v>
      </c>
      <c r="R235" s="107" t="e">
        <f t="shared" ca="1" si="39"/>
        <v>#REF!</v>
      </c>
      <c r="S235" s="107" t="e">
        <f t="shared" ca="1" si="40"/>
        <v>#REF!</v>
      </c>
      <c r="T235" s="107" t="e">
        <f t="shared" ca="1" si="41"/>
        <v>#REF!</v>
      </c>
      <c r="U235" s="107" t="str">
        <f t="shared" ca="1" si="42"/>
        <v/>
      </c>
      <c r="V235" s="107">
        <f t="shared" ca="1" si="43"/>
        <v>0</v>
      </c>
      <c r="W235" s="107">
        <f t="shared" ca="1" si="45"/>
        <v>0</v>
      </c>
      <c r="X235" s="107">
        <f t="shared" ca="1" si="44"/>
        <v>0</v>
      </c>
      <c r="Y235" s="107">
        <f t="shared" ca="1" si="46"/>
        <v>0.99999999999999989</v>
      </c>
    </row>
    <row r="236" spans="6:25" x14ac:dyDescent="0.25">
      <c r="F236" s="107">
        <v>205</v>
      </c>
      <c r="G236" s="107" t="e">
        <f t="shared" si="47"/>
        <v>#REF!</v>
      </c>
      <c r="H236" s="107">
        <f t="shared" si="48"/>
        <v>0</v>
      </c>
      <c r="I236" s="107">
        <f t="shared" si="50"/>
        <v>0</v>
      </c>
      <c r="J236" s="107">
        <f t="shared" si="49"/>
        <v>0</v>
      </c>
      <c r="K236" s="107">
        <f t="shared" si="51"/>
        <v>0.99999999999999967</v>
      </c>
      <c r="Q236" s="107">
        <v>233</v>
      </c>
      <c r="R236" s="107" t="e">
        <f t="shared" ca="1" si="39"/>
        <v>#REF!</v>
      </c>
      <c r="S236" s="107" t="e">
        <f t="shared" ca="1" si="40"/>
        <v>#REF!</v>
      </c>
      <c r="T236" s="107" t="e">
        <f t="shared" ca="1" si="41"/>
        <v>#REF!</v>
      </c>
      <c r="U236" s="107" t="str">
        <f t="shared" ca="1" si="42"/>
        <v/>
      </c>
      <c r="V236" s="107">
        <f t="shared" ca="1" si="43"/>
        <v>0</v>
      </c>
      <c r="W236" s="107">
        <f t="shared" ca="1" si="45"/>
        <v>0</v>
      </c>
      <c r="X236" s="107">
        <f t="shared" ca="1" si="44"/>
        <v>0</v>
      </c>
      <c r="Y236" s="107">
        <f t="shared" ca="1" si="46"/>
        <v>0.99999999999999989</v>
      </c>
    </row>
    <row r="237" spans="6:25" x14ac:dyDescent="0.25">
      <c r="F237" s="107">
        <v>206</v>
      </c>
      <c r="G237" s="107" t="e">
        <f t="shared" si="47"/>
        <v>#REF!</v>
      </c>
      <c r="H237" s="107">
        <f t="shared" si="48"/>
        <v>0</v>
      </c>
      <c r="I237" s="107">
        <f t="shared" si="50"/>
        <v>0</v>
      </c>
      <c r="J237" s="107">
        <f t="shared" si="49"/>
        <v>0</v>
      </c>
      <c r="K237" s="107">
        <f t="shared" si="51"/>
        <v>0.99999999999999967</v>
      </c>
      <c r="Q237" s="107">
        <v>234</v>
      </c>
      <c r="R237" s="107" t="e">
        <f t="shared" ca="1" si="39"/>
        <v>#REF!</v>
      </c>
      <c r="S237" s="107" t="e">
        <f t="shared" ca="1" si="40"/>
        <v>#REF!</v>
      </c>
      <c r="T237" s="107" t="e">
        <f t="shared" ca="1" si="41"/>
        <v>#REF!</v>
      </c>
      <c r="U237" s="107" t="str">
        <f t="shared" ca="1" si="42"/>
        <v/>
      </c>
      <c r="V237" s="107">
        <f t="shared" ca="1" si="43"/>
        <v>0</v>
      </c>
      <c r="W237" s="107">
        <f t="shared" ca="1" si="45"/>
        <v>0</v>
      </c>
      <c r="X237" s="107">
        <f t="shared" ca="1" si="44"/>
        <v>0</v>
      </c>
      <c r="Y237" s="107">
        <f t="shared" ca="1" si="46"/>
        <v>0.99999999999999989</v>
      </c>
    </row>
    <row r="238" spans="6:25" x14ac:dyDescent="0.25">
      <c r="F238" s="107">
        <v>207</v>
      </c>
      <c r="G238" s="107" t="e">
        <f t="shared" si="47"/>
        <v>#REF!</v>
      </c>
      <c r="H238" s="107">
        <f t="shared" si="48"/>
        <v>0</v>
      </c>
      <c r="I238" s="107">
        <f t="shared" si="50"/>
        <v>0</v>
      </c>
      <c r="J238" s="107">
        <f t="shared" si="49"/>
        <v>0</v>
      </c>
      <c r="K238" s="107">
        <f t="shared" si="51"/>
        <v>0.99999999999999967</v>
      </c>
      <c r="Q238" s="107">
        <v>235</v>
      </c>
      <c r="R238" s="107" t="e">
        <f t="shared" ca="1" si="39"/>
        <v>#REF!</v>
      </c>
      <c r="S238" s="107" t="e">
        <f t="shared" ca="1" si="40"/>
        <v>#REF!</v>
      </c>
      <c r="T238" s="107" t="e">
        <f t="shared" ca="1" si="41"/>
        <v>#REF!</v>
      </c>
      <c r="U238" s="107" t="str">
        <f t="shared" ca="1" si="42"/>
        <v/>
      </c>
      <c r="V238" s="107">
        <f t="shared" ca="1" si="43"/>
        <v>0</v>
      </c>
      <c r="W238" s="107">
        <f t="shared" ca="1" si="45"/>
        <v>0</v>
      </c>
      <c r="X238" s="107">
        <f t="shared" ca="1" si="44"/>
        <v>0</v>
      </c>
      <c r="Y238" s="107">
        <f t="shared" ca="1" si="46"/>
        <v>0.99999999999999989</v>
      </c>
    </row>
    <row r="239" spans="6:25" x14ac:dyDescent="0.25">
      <c r="F239" s="107">
        <v>208</v>
      </c>
      <c r="G239" s="107" t="e">
        <f t="shared" si="47"/>
        <v>#REF!</v>
      </c>
      <c r="H239" s="107">
        <f t="shared" si="48"/>
        <v>0</v>
      </c>
      <c r="I239" s="107">
        <f t="shared" si="50"/>
        <v>0</v>
      </c>
      <c r="J239" s="107">
        <f t="shared" si="49"/>
        <v>0</v>
      </c>
      <c r="K239" s="107">
        <f t="shared" si="51"/>
        <v>0.99999999999999967</v>
      </c>
      <c r="Q239" s="107">
        <v>236</v>
      </c>
      <c r="R239" s="107" t="e">
        <f t="shared" ca="1" si="39"/>
        <v>#REF!</v>
      </c>
      <c r="S239" s="107" t="e">
        <f t="shared" ca="1" si="40"/>
        <v>#REF!</v>
      </c>
      <c r="T239" s="107" t="e">
        <f t="shared" ca="1" si="41"/>
        <v>#REF!</v>
      </c>
      <c r="U239" s="107" t="str">
        <f t="shared" ca="1" si="42"/>
        <v/>
      </c>
      <c r="V239" s="107">
        <f t="shared" ca="1" si="43"/>
        <v>0</v>
      </c>
      <c r="W239" s="107">
        <f t="shared" ca="1" si="45"/>
        <v>0</v>
      </c>
      <c r="X239" s="107">
        <f t="shared" ca="1" si="44"/>
        <v>0</v>
      </c>
      <c r="Y239" s="107">
        <f t="shared" ca="1" si="46"/>
        <v>0.99999999999999989</v>
      </c>
    </row>
    <row r="240" spans="6:25" x14ac:dyDescent="0.25">
      <c r="F240" s="107">
        <v>209</v>
      </c>
      <c r="G240" s="107" t="e">
        <f t="shared" si="47"/>
        <v>#REF!</v>
      </c>
      <c r="H240" s="107">
        <f t="shared" si="48"/>
        <v>0</v>
      </c>
      <c r="I240" s="107">
        <f t="shared" si="50"/>
        <v>0</v>
      </c>
      <c r="J240" s="107">
        <f t="shared" si="49"/>
        <v>0</v>
      </c>
      <c r="K240" s="107">
        <f t="shared" si="51"/>
        <v>0.99999999999999967</v>
      </c>
      <c r="Q240" s="107">
        <v>237</v>
      </c>
      <c r="R240" s="107" t="e">
        <f t="shared" ca="1" si="39"/>
        <v>#REF!</v>
      </c>
      <c r="S240" s="107" t="e">
        <f t="shared" ca="1" si="40"/>
        <v>#REF!</v>
      </c>
      <c r="T240" s="107" t="e">
        <f t="shared" ca="1" si="41"/>
        <v>#REF!</v>
      </c>
      <c r="U240" s="107" t="str">
        <f t="shared" ca="1" si="42"/>
        <v/>
      </c>
      <c r="V240" s="107">
        <f t="shared" ca="1" si="43"/>
        <v>0</v>
      </c>
      <c r="W240" s="107">
        <f t="shared" ca="1" si="45"/>
        <v>0</v>
      </c>
      <c r="X240" s="107">
        <f t="shared" ca="1" si="44"/>
        <v>0</v>
      </c>
      <c r="Y240" s="107">
        <f t="shared" ca="1" si="46"/>
        <v>0.99999999999999989</v>
      </c>
    </row>
    <row r="241" spans="6:25" x14ac:dyDescent="0.25">
      <c r="F241" s="107">
        <v>210</v>
      </c>
      <c r="G241" s="107" t="e">
        <f t="shared" si="47"/>
        <v>#REF!</v>
      </c>
      <c r="H241" s="107">
        <f t="shared" si="48"/>
        <v>0</v>
      </c>
      <c r="I241" s="107">
        <f t="shared" si="50"/>
        <v>0</v>
      </c>
      <c r="J241" s="107">
        <f t="shared" si="49"/>
        <v>0</v>
      </c>
      <c r="K241" s="107">
        <f t="shared" si="51"/>
        <v>0.99999999999999967</v>
      </c>
      <c r="Q241" s="107">
        <v>238</v>
      </c>
      <c r="R241" s="107" t="e">
        <f t="shared" ca="1" si="39"/>
        <v>#REF!</v>
      </c>
      <c r="S241" s="107" t="e">
        <f t="shared" ca="1" si="40"/>
        <v>#REF!</v>
      </c>
      <c r="T241" s="107" t="e">
        <f t="shared" ca="1" si="41"/>
        <v>#REF!</v>
      </c>
      <c r="U241" s="107" t="str">
        <f t="shared" ca="1" si="42"/>
        <v/>
      </c>
      <c r="V241" s="107">
        <f t="shared" ca="1" si="43"/>
        <v>0</v>
      </c>
      <c r="W241" s="107">
        <f t="shared" ca="1" si="45"/>
        <v>0</v>
      </c>
      <c r="X241" s="107">
        <f t="shared" ca="1" si="44"/>
        <v>0</v>
      </c>
      <c r="Y241" s="107">
        <f t="shared" ca="1" si="46"/>
        <v>0.99999999999999989</v>
      </c>
    </row>
    <row r="242" spans="6:25" x14ac:dyDescent="0.25">
      <c r="F242" s="107">
        <v>211</v>
      </c>
      <c r="G242" s="107" t="e">
        <f t="shared" si="47"/>
        <v>#REF!</v>
      </c>
      <c r="H242" s="107">
        <f t="shared" si="48"/>
        <v>0</v>
      </c>
      <c r="I242" s="107">
        <f t="shared" si="50"/>
        <v>0</v>
      </c>
      <c r="J242" s="107">
        <f t="shared" si="49"/>
        <v>0</v>
      </c>
      <c r="K242" s="107">
        <f t="shared" si="51"/>
        <v>0.99999999999999967</v>
      </c>
      <c r="Q242" s="107">
        <v>239</v>
      </c>
      <c r="R242" s="107" t="e">
        <f t="shared" ca="1" si="39"/>
        <v>#REF!</v>
      </c>
      <c r="S242" s="107" t="e">
        <f t="shared" ca="1" si="40"/>
        <v>#REF!</v>
      </c>
      <c r="T242" s="107" t="e">
        <f t="shared" ca="1" si="41"/>
        <v>#REF!</v>
      </c>
      <c r="U242" s="107" t="str">
        <f t="shared" ca="1" si="42"/>
        <v/>
      </c>
      <c r="V242" s="107">
        <f t="shared" ca="1" si="43"/>
        <v>0</v>
      </c>
      <c r="W242" s="107">
        <f t="shared" ca="1" si="45"/>
        <v>0</v>
      </c>
      <c r="X242" s="107">
        <f t="shared" ca="1" si="44"/>
        <v>0</v>
      </c>
      <c r="Y242" s="107">
        <f t="shared" ca="1" si="46"/>
        <v>0.99999999999999989</v>
      </c>
    </row>
    <row r="243" spans="6:25" x14ac:dyDescent="0.25">
      <c r="F243" s="107">
        <v>212</v>
      </c>
      <c r="G243" s="107" t="e">
        <f t="shared" si="47"/>
        <v>#REF!</v>
      </c>
      <c r="H243" s="107">
        <f t="shared" si="48"/>
        <v>0</v>
      </c>
      <c r="I243" s="107">
        <f t="shared" si="50"/>
        <v>0</v>
      </c>
      <c r="J243" s="107">
        <f t="shared" si="49"/>
        <v>0</v>
      </c>
      <c r="K243" s="107">
        <f t="shared" si="51"/>
        <v>0.99999999999999967</v>
      </c>
      <c r="Q243" s="107">
        <v>240</v>
      </c>
      <c r="R243" s="107" t="e">
        <f t="shared" ca="1" si="39"/>
        <v>#REF!</v>
      </c>
      <c r="S243" s="107" t="e">
        <f t="shared" ca="1" si="40"/>
        <v>#REF!</v>
      </c>
      <c r="T243" s="107" t="e">
        <f t="shared" ca="1" si="41"/>
        <v>#REF!</v>
      </c>
      <c r="U243" s="107" t="str">
        <f t="shared" ca="1" si="42"/>
        <v/>
      </c>
      <c r="V243" s="107">
        <f t="shared" ca="1" si="43"/>
        <v>0</v>
      </c>
      <c r="W243" s="107">
        <f t="shared" ca="1" si="45"/>
        <v>0</v>
      </c>
      <c r="X243" s="107">
        <f t="shared" ca="1" si="44"/>
        <v>0</v>
      </c>
      <c r="Y243" s="107">
        <f t="shared" ca="1" si="46"/>
        <v>0.99999999999999989</v>
      </c>
    </row>
    <row r="244" spans="6:25" x14ac:dyDescent="0.25">
      <c r="F244" s="107">
        <v>213</v>
      </c>
      <c r="G244" s="107" t="e">
        <f t="shared" si="47"/>
        <v>#REF!</v>
      </c>
      <c r="H244" s="107">
        <f t="shared" si="48"/>
        <v>0</v>
      </c>
      <c r="I244" s="107">
        <f t="shared" si="50"/>
        <v>0</v>
      </c>
      <c r="J244" s="107">
        <f t="shared" si="49"/>
        <v>0</v>
      </c>
      <c r="K244" s="107">
        <f t="shared" si="51"/>
        <v>0.99999999999999967</v>
      </c>
      <c r="Q244" s="107">
        <v>241</v>
      </c>
      <c r="R244" s="107" t="e">
        <f t="shared" ca="1" si="39"/>
        <v>#REF!</v>
      </c>
      <c r="S244" s="107" t="e">
        <f t="shared" ca="1" si="40"/>
        <v>#REF!</v>
      </c>
      <c r="T244" s="107" t="e">
        <f t="shared" ca="1" si="41"/>
        <v>#REF!</v>
      </c>
      <c r="U244" s="107" t="str">
        <f t="shared" ca="1" si="42"/>
        <v/>
      </c>
      <c r="V244" s="107">
        <f t="shared" ca="1" si="43"/>
        <v>0</v>
      </c>
      <c r="W244" s="107">
        <f t="shared" ca="1" si="45"/>
        <v>0</v>
      </c>
      <c r="X244" s="107">
        <f t="shared" ca="1" si="44"/>
        <v>0</v>
      </c>
      <c r="Y244" s="107">
        <f t="shared" ca="1" si="46"/>
        <v>0.99999999999999989</v>
      </c>
    </row>
    <row r="245" spans="6:25" x14ac:dyDescent="0.25">
      <c r="F245" s="107">
        <v>214</v>
      </c>
      <c r="G245" s="107" t="e">
        <f t="shared" si="47"/>
        <v>#REF!</v>
      </c>
      <c r="H245" s="107">
        <f t="shared" si="48"/>
        <v>0</v>
      </c>
      <c r="I245" s="107">
        <f t="shared" si="50"/>
        <v>0</v>
      </c>
      <c r="J245" s="107">
        <f t="shared" si="49"/>
        <v>0</v>
      </c>
      <c r="K245" s="107">
        <f t="shared" si="51"/>
        <v>0.99999999999999967</v>
      </c>
      <c r="Q245" s="107">
        <v>242</v>
      </c>
      <c r="R245" s="107" t="e">
        <f t="shared" ca="1" si="39"/>
        <v>#REF!</v>
      </c>
      <c r="S245" s="107" t="e">
        <f t="shared" ca="1" si="40"/>
        <v>#REF!</v>
      </c>
      <c r="T245" s="107" t="e">
        <f t="shared" ca="1" si="41"/>
        <v>#REF!</v>
      </c>
      <c r="U245" s="107" t="str">
        <f t="shared" ca="1" si="42"/>
        <v/>
      </c>
      <c r="V245" s="107">
        <f t="shared" ca="1" si="43"/>
        <v>0</v>
      </c>
      <c r="W245" s="107">
        <f t="shared" ca="1" si="45"/>
        <v>0</v>
      </c>
      <c r="X245" s="107">
        <f t="shared" ca="1" si="44"/>
        <v>0</v>
      </c>
      <c r="Y245" s="107">
        <f t="shared" ca="1" si="46"/>
        <v>0.99999999999999989</v>
      </c>
    </row>
    <row r="246" spans="6:25" x14ac:dyDescent="0.25">
      <c r="F246" s="107">
        <v>215</v>
      </c>
      <c r="G246" s="107" t="e">
        <f t="shared" si="47"/>
        <v>#REF!</v>
      </c>
      <c r="H246" s="107">
        <f t="shared" si="48"/>
        <v>0</v>
      </c>
      <c r="I246" s="107">
        <f t="shared" si="50"/>
        <v>0</v>
      </c>
      <c r="J246" s="107">
        <f t="shared" si="49"/>
        <v>0</v>
      </c>
      <c r="K246" s="107">
        <f t="shared" si="51"/>
        <v>0.99999999999999967</v>
      </c>
      <c r="Q246" s="107">
        <v>243</v>
      </c>
      <c r="R246" s="107" t="e">
        <f t="shared" ca="1" si="39"/>
        <v>#REF!</v>
      </c>
      <c r="S246" s="107" t="e">
        <f t="shared" ca="1" si="40"/>
        <v>#REF!</v>
      </c>
      <c r="T246" s="107" t="e">
        <f t="shared" ca="1" si="41"/>
        <v>#REF!</v>
      </c>
      <c r="U246" s="107" t="str">
        <f t="shared" ca="1" si="42"/>
        <v/>
      </c>
      <c r="V246" s="107">
        <f t="shared" ca="1" si="43"/>
        <v>0</v>
      </c>
      <c r="W246" s="107">
        <f t="shared" ca="1" si="45"/>
        <v>0</v>
      </c>
      <c r="X246" s="107">
        <f t="shared" ca="1" si="44"/>
        <v>0</v>
      </c>
      <c r="Y246" s="107">
        <f t="shared" ca="1" si="46"/>
        <v>0.99999999999999989</v>
      </c>
    </row>
    <row r="247" spans="6:25" x14ac:dyDescent="0.25">
      <c r="F247" s="107">
        <v>216</v>
      </c>
      <c r="G247" s="107" t="e">
        <f t="shared" si="47"/>
        <v>#REF!</v>
      </c>
      <c r="H247" s="107">
        <f t="shared" si="48"/>
        <v>0</v>
      </c>
      <c r="I247" s="107">
        <f t="shared" si="50"/>
        <v>0</v>
      </c>
      <c r="J247" s="107">
        <f t="shared" si="49"/>
        <v>0</v>
      </c>
      <c r="K247" s="107">
        <f t="shared" si="51"/>
        <v>0.99999999999999967</v>
      </c>
      <c r="Q247" s="107">
        <v>244</v>
      </c>
      <c r="R247" s="107" t="e">
        <f t="shared" ca="1" si="39"/>
        <v>#REF!</v>
      </c>
      <c r="S247" s="107" t="e">
        <f t="shared" ca="1" si="40"/>
        <v>#REF!</v>
      </c>
      <c r="T247" s="107" t="e">
        <f t="shared" ca="1" si="41"/>
        <v>#REF!</v>
      </c>
      <c r="U247" s="107" t="str">
        <f t="shared" ca="1" si="42"/>
        <v/>
      </c>
      <c r="V247" s="107">
        <f t="shared" ca="1" si="43"/>
        <v>0</v>
      </c>
      <c r="W247" s="107">
        <f t="shared" ca="1" si="45"/>
        <v>0</v>
      </c>
      <c r="X247" s="107">
        <f t="shared" ca="1" si="44"/>
        <v>0</v>
      </c>
      <c r="Y247" s="107">
        <f t="shared" ca="1" si="46"/>
        <v>0.99999999999999989</v>
      </c>
    </row>
    <row r="248" spans="6:25" x14ac:dyDescent="0.25">
      <c r="F248" s="107">
        <v>217</v>
      </c>
      <c r="G248" s="107" t="e">
        <f t="shared" si="47"/>
        <v>#REF!</v>
      </c>
      <c r="H248" s="107">
        <f t="shared" si="48"/>
        <v>0</v>
      </c>
      <c r="I248" s="107">
        <f t="shared" si="50"/>
        <v>0</v>
      </c>
      <c r="J248" s="107">
        <f t="shared" si="49"/>
        <v>0</v>
      </c>
      <c r="K248" s="107">
        <f t="shared" si="51"/>
        <v>0.99999999999999967</v>
      </c>
      <c r="Q248" s="107">
        <v>245</v>
      </c>
      <c r="R248" s="107" t="e">
        <f t="shared" ca="1" si="39"/>
        <v>#REF!</v>
      </c>
      <c r="S248" s="107" t="e">
        <f t="shared" ca="1" si="40"/>
        <v>#REF!</v>
      </c>
      <c r="T248" s="107" t="e">
        <f t="shared" ca="1" si="41"/>
        <v>#REF!</v>
      </c>
      <c r="U248" s="107" t="str">
        <f t="shared" ca="1" si="42"/>
        <v/>
      </c>
      <c r="V248" s="107">
        <f t="shared" ca="1" si="43"/>
        <v>0</v>
      </c>
      <c r="W248" s="107">
        <f t="shared" ca="1" si="45"/>
        <v>0</v>
      </c>
      <c r="X248" s="107">
        <f t="shared" ca="1" si="44"/>
        <v>0</v>
      </c>
      <c r="Y248" s="107">
        <f t="shared" ca="1" si="46"/>
        <v>0.99999999999999989</v>
      </c>
    </row>
    <row r="249" spans="6:25" x14ac:dyDescent="0.25">
      <c r="F249" s="107">
        <v>218</v>
      </c>
      <c r="G249" s="107" t="e">
        <f t="shared" si="47"/>
        <v>#REF!</v>
      </c>
      <c r="H249" s="107">
        <f t="shared" si="48"/>
        <v>0</v>
      </c>
      <c r="I249" s="107">
        <f t="shared" si="50"/>
        <v>0</v>
      </c>
      <c r="J249" s="107">
        <f t="shared" si="49"/>
        <v>0</v>
      </c>
      <c r="K249" s="107">
        <f t="shared" si="51"/>
        <v>0.99999999999999967</v>
      </c>
      <c r="Q249" s="107">
        <v>246</v>
      </c>
      <c r="R249" s="107" t="e">
        <f t="shared" ca="1" si="39"/>
        <v>#REF!</v>
      </c>
      <c r="S249" s="107" t="e">
        <f t="shared" ca="1" si="40"/>
        <v>#REF!</v>
      </c>
      <c r="T249" s="107" t="e">
        <f t="shared" ca="1" si="41"/>
        <v>#REF!</v>
      </c>
      <c r="U249" s="107" t="str">
        <f t="shared" ca="1" si="42"/>
        <v/>
      </c>
      <c r="V249" s="107">
        <f t="shared" ca="1" si="43"/>
        <v>0</v>
      </c>
      <c r="W249" s="107">
        <f t="shared" ca="1" si="45"/>
        <v>0</v>
      </c>
      <c r="X249" s="107">
        <f t="shared" ca="1" si="44"/>
        <v>0</v>
      </c>
      <c r="Y249" s="107">
        <f t="shared" ca="1" si="46"/>
        <v>0.99999999999999989</v>
      </c>
    </row>
    <row r="250" spans="6:25" x14ac:dyDescent="0.25">
      <c r="F250" s="107">
        <v>219</v>
      </c>
      <c r="G250" s="107" t="e">
        <f t="shared" si="47"/>
        <v>#REF!</v>
      </c>
      <c r="H250" s="107">
        <f t="shared" si="48"/>
        <v>0</v>
      </c>
      <c r="I250" s="107">
        <f t="shared" si="50"/>
        <v>0</v>
      </c>
      <c r="J250" s="107">
        <f t="shared" si="49"/>
        <v>0</v>
      </c>
      <c r="K250" s="107">
        <f t="shared" si="51"/>
        <v>0.99999999999999967</v>
      </c>
      <c r="Q250" s="107">
        <v>247</v>
      </c>
      <c r="R250" s="107" t="e">
        <f t="shared" ca="1" si="39"/>
        <v>#REF!</v>
      </c>
      <c r="S250" s="107" t="e">
        <f t="shared" ca="1" si="40"/>
        <v>#REF!</v>
      </c>
      <c r="T250" s="107" t="e">
        <f t="shared" ca="1" si="41"/>
        <v>#REF!</v>
      </c>
      <c r="U250" s="107" t="str">
        <f t="shared" ca="1" si="42"/>
        <v/>
      </c>
      <c r="V250" s="107">
        <f t="shared" ca="1" si="43"/>
        <v>0</v>
      </c>
      <c r="W250" s="107">
        <f t="shared" ca="1" si="45"/>
        <v>0</v>
      </c>
      <c r="X250" s="107">
        <f t="shared" ca="1" si="44"/>
        <v>0</v>
      </c>
      <c r="Y250" s="107">
        <f t="shared" ca="1" si="46"/>
        <v>0.99999999999999989</v>
      </c>
    </row>
    <row r="251" spans="6:25" x14ac:dyDescent="0.25">
      <c r="F251" s="107">
        <v>220</v>
      </c>
      <c r="G251" s="107" t="e">
        <f t="shared" si="47"/>
        <v>#REF!</v>
      </c>
      <c r="H251" s="107">
        <f t="shared" si="48"/>
        <v>0</v>
      </c>
      <c r="I251" s="107">
        <f t="shared" si="50"/>
        <v>0</v>
      </c>
      <c r="J251" s="107">
        <f t="shared" si="49"/>
        <v>0</v>
      </c>
      <c r="K251" s="107">
        <f t="shared" si="51"/>
        <v>0.99999999999999967</v>
      </c>
      <c r="Q251" s="107">
        <v>248</v>
      </c>
      <c r="R251" s="107" t="e">
        <f t="shared" ca="1" si="39"/>
        <v>#REF!</v>
      </c>
      <c r="S251" s="107" t="e">
        <f t="shared" ca="1" si="40"/>
        <v>#REF!</v>
      </c>
      <c r="T251" s="107" t="e">
        <f t="shared" ca="1" si="41"/>
        <v>#REF!</v>
      </c>
      <c r="U251" s="107" t="str">
        <f t="shared" ca="1" si="42"/>
        <v/>
      </c>
      <c r="V251" s="107">
        <f t="shared" ca="1" si="43"/>
        <v>0</v>
      </c>
      <c r="W251" s="107">
        <f t="shared" ca="1" si="45"/>
        <v>0</v>
      </c>
      <c r="X251" s="107">
        <f t="shared" ca="1" si="44"/>
        <v>0</v>
      </c>
      <c r="Y251" s="107">
        <f t="shared" ca="1" si="46"/>
        <v>0.99999999999999989</v>
      </c>
    </row>
    <row r="252" spans="6:25" x14ac:dyDescent="0.25">
      <c r="F252" s="107">
        <v>221</v>
      </c>
      <c r="G252" s="107" t="e">
        <f t="shared" si="47"/>
        <v>#REF!</v>
      </c>
      <c r="H252" s="107">
        <f t="shared" si="48"/>
        <v>0</v>
      </c>
      <c r="I252" s="107">
        <f t="shared" si="50"/>
        <v>0</v>
      </c>
      <c r="J252" s="107">
        <f t="shared" si="49"/>
        <v>0</v>
      </c>
      <c r="K252" s="107">
        <f t="shared" si="51"/>
        <v>0.99999999999999967</v>
      </c>
      <c r="Q252" s="107">
        <v>249</v>
      </c>
      <c r="R252" s="107" t="e">
        <f t="shared" ca="1" si="39"/>
        <v>#REF!</v>
      </c>
      <c r="S252" s="107" t="e">
        <f t="shared" ca="1" si="40"/>
        <v>#REF!</v>
      </c>
      <c r="T252" s="107" t="e">
        <f t="shared" ca="1" si="41"/>
        <v>#REF!</v>
      </c>
      <c r="U252" s="107" t="str">
        <f t="shared" ca="1" si="42"/>
        <v/>
      </c>
      <c r="V252" s="107">
        <f t="shared" ca="1" si="43"/>
        <v>0</v>
      </c>
      <c r="W252" s="107">
        <f t="shared" ca="1" si="45"/>
        <v>0</v>
      </c>
      <c r="X252" s="107">
        <f t="shared" ca="1" si="44"/>
        <v>0</v>
      </c>
      <c r="Y252" s="107">
        <f t="shared" ca="1" si="46"/>
        <v>0.99999999999999989</v>
      </c>
    </row>
    <row r="253" spans="6:25" x14ac:dyDescent="0.25">
      <c r="F253" s="107">
        <v>222</v>
      </c>
      <c r="G253" s="107" t="e">
        <f t="shared" si="47"/>
        <v>#REF!</v>
      </c>
      <c r="H253" s="107">
        <f t="shared" si="48"/>
        <v>0</v>
      </c>
      <c r="I253" s="107">
        <f t="shared" si="50"/>
        <v>0</v>
      </c>
      <c r="J253" s="107">
        <f t="shared" si="49"/>
        <v>0</v>
      </c>
      <c r="K253" s="107">
        <f t="shared" si="51"/>
        <v>0.99999999999999967</v>
      </c>
      <c r="Q253" s="107">
        <v>250</v>
      </c>
      <c r="R253" s="107" t="e">
        <f t="shared" ca="1" si="39"/>
        <v>#REF!</v>
      </c>
      <c r="S253" s="107" t="e">
        <f t="shared" ca="1" si="40"/>
        <v>#REF!</v>
      </c>
      <c r="T253" s="107" t="e">
        <f t="shared" ca="1" si="41"/>
        <v>#REF!</v>
      </c>
      <c r="U253" s="107" t="str">
        <f t="shared" ca="1" si="42"/>
        <v/>
      </c>
      <c r="V253" s="107">
        <f t="shared" ca="1" si="43"/>
        <v>0</v>
      </c>
      <c r="W253" s="107">
        <f t="shared" ca="1" si="45"/>
        <v>0</v>
      </c>
      <c r="X253" s="107">
        <f t="shared" ca="1" si="44"/>
        <v>0</v>
      </c>
      <c r="Y253" s="107">
        <f t="shared" ca="1" si="46"/>
        <v>0.99999999999999989</v>
      </c>
    </row>
    <row r="254" spans="6:25" x14ac:dyDescent="0.25">
      <c r="F254" s="107">
        <v>223</v>
      </c>
      <c r="G254" s="107" t="e">
        <f t="shared" si="47"/>
        <v>#REF!</v>
      </c>
      <c r="H254" s="107">
        <f t="shared" si="48"/>
        <v>0</v>
      </c>
      <c r="I254" s="107">
        <f t="shared" si="50"/>
        <v>0</v>
      </c>
      <c r="J254" s="107">
        <f t="shared" si="49"/>
        <v>0</v>
      </c>
      <c r="K254" s="107">
        <f t="shared" si="51"/>
        <v>0.99999999999999967</v>
      </c>
      <c r="Q254" s="107">
        <v>251</v>
      </c>
      <c r="R254" s="107" t="e">
        <f t="shared" ca="1" si="39"/>
        <v>#REF!</v>
      </c>
      <c r="S254" s="107" t="e">
        <f t="shared" ca="1" si="40"/>
        <v>#REF!</v>
      </c>
      <c r="T254" s="107" t="e">
        <f t="shared" ca="1" si="41"/>
        <v>#REF!</v>
      </c>
      <c r="U254" s="107" t="str">
        <f t="shared" ca="1" si="42"/>
        <v/>
      </c>
      <c r="V254" s="107">
        <f t="shared" ca="1" si="43"/>
        <v>0</v>
      </c>
      <c r="W254" s="107">
        <f t="shared" ca="1" si="45"/>
        <v>0</v>
      </c>
      <c r="X254" s="107">
        <f t="shared" ca="1" si="44"/>
        <v>0</v>
      </c>
      <c r="Y254" s="107">
        <f t="shared" ca="1" si="46"/>
        <v>0.99999999999999989</v>
      </c>
    </row>
    <row r="255" spans="6:25" x14ac:dyDescent="0.25">
      <c r="F255" s="107">
        <v>224</v>
      </c>
      <c r="G255" s="107" t="e">
        <f t="shared" si="47"/>
        <v>#REF!</v>
      </c>
      <c r="H255" s="107">
        <f t="shared" si="48"/>
        <v>0</v>
      </c>
      <c r="I255" s="107">
        <f t="shared" si="50"/>
        <v>0</v>
      </c>
      <c r="J255" s="107">
        <f t="shared" si="49"/>
        <v>0</v>
      </c>
      <c r="K255" s="107">
        <f t="shared" si="51"/>
        <v>0.99999999999999967</v>
      </c>
      <c r="Q255" s="107">
        <v>252</v>
      </c>
      <c r="R255" s="107" t="e">
        <f t="shared" ca="1" si="39"/>
        <v>#REF!</v>
      </c>
      <c r="S255" s="107" t="e">
        <f t="shared" ca="1" si="40"/>
        <v>#REF!</v>
      </c>
      <c r="T255" s="107" t="e">
        <f t="shared" ca="1" si="41"/>
        <v>#REF!</v>
      </c>
      <c r="U255" s="107" t="str">
        <f t="shared" ca="1" si="42"/>
        <v/>
      </c>
      <c r="V255" s="107">
        <f t="shared" ca="1" si="43"/>
        <v>0</v>
      </c>
      <c r="W255" s="107">
        <f t="shared" ca="1" si="45"/>
        <v>0</v>
      </c>
      <c r="X255" s="107">
        <f t="shared" ca="1" si="44"/>
        <v>0</v>
      </c>
      <c r="Y255" s="107">
        <f t="shared" ca="1" si="46"/>
        <v>0.99999999999999989</v>
      </c>
    </row>
    <row r="256" spans="6:25" x14ac:dyDescent="0.25">
      <c r="F256" s="107">
        <v>225</v>
      </c>
      <c r="G256" s="107" t="e">
        <f t="shared" si="47"/>
        <v>#REF!</v>
      </c>
      <c r="H256" s="107">
        <f t="shared" si="48"/>
        <v>0</v>
      </c>
      <c r="I256" s="107">
        <f t="shared" si="50"/>
        <v>0</v>
      </c>
      <c r="J256" s="107">
        <f t="shared" si="49"/>
        <v>0</v>
      </c>
      <c r="K256" s="107">
        <f t="shared" si="51"/>
        <v>0.99999999999999967</v>
      </c>
      <c r="Q256" s="107">
        <v>253</v>
      </c>
      <c r="R256" s="107" t="e">
        <f t="shared" ca="1" si="39"/>
        <v>#REF!</v>
      </c>
      <c r="S256" s="107" t="e">
        <f t="shared" ca="1" si="40"/>
        <v>#REF!</v>
      </c>
      <c r="T256" s="107" t="e">
        <f t="shared" ca="1" si="41"/>
        <v>#REF!</v>
      </c>
      <c r="U256" s="107" t="str">
        <f t="shared" ca="1" si="42"/>
        <v/>
      </c>
      <c r="V256" s="107">
        <f t="shared" ca="1" si="43"/>
        <v>0</v>
      </c>
      <c r="W256" s="107">
        <f t="shared" ca="1" si="45"/>
        <v>0</v>
      </c>
      <c r="X256" s="107">
        <f t="shared" ca="1" si="44"/>
        <v>0</v>
      </c>
      <c r="Y256" s="107">
        <f t="shared" ca="1" si="46"/>
        <v>0.99999999999999989</v>
      </c>
    </row>
    <row r="257" spans="6:25" x14ac:dyDescent="0.25">
      <c r="F257" s="107">
        <v>226</v>
      </c>
      <c r="G257" s="107" t="e">
        <f t="shared" si="47"/>
        <v>#REF!</v>
      </c>
      <c r="H257" s="107">
        <f t="shared" si="48"/>
        <v>0</v>
      </c>
      <c r="I257" s="107">
        <f t="shared" si="50"/>
        <v>0</v>
      </c>
      <c r="J257" s="107">
        <f t="shared" si="49"/>
        <v>0</v>
      </c>
      <c r="K257" s="107">
        <f t="shared" si="51"/>
        <v>0.99999999999999967</v>
      </c>
      <c r="Q257" s="107">
        <v>254</v>
      </c>
      <c r="R257" s="107" t="e">
        <f t="shared" ca="1" si="39"/>
        <v>#REF!</v>
      </c>
      <c r="S257" s="107" t="e">
        <f t="shared" ca="1" si="40"/>
        <v>#REF!</v>
      </c>
      <c r="T257" s="107" t="e">
        <f t="shared" ca="1" si="41"/>
        <v>#REF!</v>
      </c>
      <c r="U257" s="107" t="str">
        <f t="shared" ca="1" si="42"/>
        <v/>
      </c>
      <c r="V257" s="107">
        <f t="shared" ca="1" si="43"/>
        <v>0</v>
      </c>
      <c r="W257" s="107">
        <f t="shared" ca="1" si="45"/>
        <v>0</v>
      </c>
      <c r="X257" s="107">
        <f t="shared" ca="1" si="44"/>
        <v>0</v>
      </c>
      <c r="Y257" s="107">
        <f t="shared" ca="1" si="46"/>
        <v>0.99999999999999989</v>
      </c>
    </row>
    <row r="258" spans="6:25" x14ac:dyDescent="0.25">
      <c r="F258" s="107">
        <v>227</v>
      </c>
      <c r="G258" s="107" t="e">
        <f t="shared" si="47"/>
        <v>#REF!</v>
      </c>
      <c r="H258" s="107">
        <f t="shared" si="48"/>
        <v>0</v>
      </c>
      <c r="I258" s="107">
        <f t="shared" si="50"/>
        <v>0</v>
      </c>
      <c r="J258" s="107">
        <f t="shared" si="49"/>
        <v>0</v>
      </c>
      <c r="K258" s="107">
        <f t="shared" si="51"/>
        <v>0.99999999999999967</v>
      </c>
      <c r="Q258" s="107">
        <v>255</v>
      </c>
      <c r="R258" s="107" t="e">
        <f t="shared" ca="1" si="39"/>
        <v>#REF!</v>
      </c>
      <c r="S258" s="107" t="e">
        <f t="shared" ca="1" si="40"/>
        <v>#REF!</v>
      </c>
      <c r="T258" s="107" t="e">
        <f t="shared" ca="1" si="41"/>
        <v>#REF!</v>
      </c>
      <c r="U258" s="107" t="str">
        <f t="shared" ca="1" si="42"/>
        <v/>
      </c>
      <c r="V258" s="107">
        <f t="shared" ca="1" si="43"/>
        <v>0</v>
      </c>
      <c r="W258" s="107">
        <f t="shared" ca="1" si="45"/>
        <v>0</v>
      </c>
      <c r="X258" s="107">
        <f t="shared" ca="1" si="44"/>
        <v>0</v>
      </c>
      <c r="Y258" s="107">
        <f t="shared" ca="1" si="46"/>
        <v>0.99999999999999989</v>
      </c>
    </row>
    <row r="259" spans="6:25" x14ac:dyDescent="0.25">
      <c r="F259" s="107">
        <v>228</v>
      </c>
      <c r="G259" s="107" t="e">
        <f t="shared" si="47"/>
        <v>#REF!</v>
      </c>
      <c r="H259" s="107">
        <f t="shared" si="48"/>
        <v>0</v>
      </c>
      <c r="I259" s="107">
        <f t="shared" si="50"/>
        <v>0</v>
      </c>
      <c r="J259" s="107">
        <f t="shared" si="49"/>
        <v>0</v>
      </c>
      <c r="K259" s="107">
        <f t="shared" si="51"/>
        <v>0.99999999999999967</v>
      </c>
      <c r="Q259" s="107">
        <v>256</v>
      </c>
      <c r="R259" s="107" t="e">
        <f t="shared" ca="1" si="39"/>
        <v>#REF!</v>
      </c>
      <c r="S259" s="107" t="e">
        <f t="shared" ca="1" si="40"/>
        <v>#REF!</v>
      </c>
      <c r="T259" s="107" t="e">
        <f t="shared" ca="1" si="41"/>
        <v>#REF!</v>
      </c>
      <c r="U259" s="107" t="str">
        <f t="shared" ca="1" si="42"/>
        <v/>
      </c>
      <c r="V259" s="107">
        <f t="shared" ca="1" si="43"/>
        <v>0</v>
      </c>
      <c r="W259" s="107">
        <f t="shared" ca="1" si="45"/>
        <v>0</v>
      </c>
      <c r="X259" s="107">
        <f t="shared" ca="1" si="44"/>
        <v>0</v>
      </c>
      <c r="Y259" s="107">
        <f t="shared" ca="1" si="46"/>
        <v>0.99999999999999989</v>
      </c>
    </row>
    <row r="260" spans="6:25" x14ac:dyDescent="0.25">
      <c r="F260" s="107">
        <v>229</v>
      </c>
      <c r="G260" s="107" t="e">
        <f t="shared" si="47"/>
        <v>#REF!</v>
      </c>
      <c r="H260" s="107">
        <f t="shared" si="48"/>
        <v>0</v>
      </c>
      <c r="I260" s="107">
        <f t="shared" si="50"/>
        <v>0</v>
      </c>
      <c r="J260" s="107">
        <f t="shared" si="49"/>
        <v>0</v>
      </c>
      <c r="K260" s="107">
        <f t="shared" si="51"/>
        <v>0.99999999999999967</v>
      </c>
      <c r="Q260" s="107">
        <v>257</v>
      </c>
      <c r="R260" s="107" t="e">
        <f t="shared" ref="R260:R323" ca="1" si="52">INDEX(INDIRECT($K$5),Q260,1)</f>
        <v>#REF!</v>
      </c>
      <c r="S260" s="107" t="e">
        <f t="shared" ref="S260:S323" ca="1" si="53">INDEX(INDIRECT($K$5),Q260,9)</f>
        <v>#REF!</v>
      </c>
      <c r="T260" s="107" t="e">
        <f t="shared" ref="T260:T323" ca="1" si="54">VLOOKUP(S260,Table_RndRarity,3,0)</f>
        <v>#REF!</v>
      </c>
      <c r="U260" s="107" t="str">
        <f t="shared" ref="U260:U323" ca="1" si="55">IFERROR(IF(T260=1,R260,""),"")</f>
        <v/>
      </c>
      <c r="V260" s="107">
        <f t="shared" ref="V260:V323" ca="1" si="56">IFERROR(VLOOKUP(U260,INDIRECT($K$5),10,0),0)</f>
        <v>0</v>
      </c>
      <c r="W260" s="107">
        <f t="shared" ca="1" si="45"/>
        <v>0</v>
      </c>
      <c r="X260" s="107">
        <f t="shared" ref="X260:X323" ca="1" si="57">W260/$W$2</f>
        <v>0</v>
      </c>
      <c r="Y260" s="107">
        <f t="shared" ca="1" si="46"/>
        <v>0.99999999999999989</v>
      </c>
    </row>
    <row r="261" spans="6:25" x14ac:dyDescent="0.25">
      <c r="F261" s="107">
        <v>230</v>
      </c>
      <c r="G261" s="107" t="e">
        <f t="shared" si="47"/>
        <v>#REF!</v>
      </c>
      <c r="H261" s="107">
        <f t="shared" si="48"/>
        <v>0</v>
      </c>
      <c r="I261" s="107">
        <f t="shared" si="50"/>
        <v>0</v>
      </c>
      <c r="J261" s="107">
        <f t="shared" si="49"/>
        <v>0</v>
      </c>
      <c r="K261" s="107">
        <f t="shared" si="51"/>
        <v>0.99999999999999967</v>
      </c>
      <c r="Q261" s="107">
        <v>258</v>
      </c>
      <c r="R261" s="107" t="e">
        <f t="shared" ca="1" si="52"/>
        <v>#REF!</v>
      </c>
      <c r="S261" s="107" t="e">
        <f t="shared" ca="1" si="53"/>
        <v>#REF!</v>
      </c>
      <c r="T261" s="107" t="e">
        <f t="shared" ca="1" si="54"/>
        <v>#REF!</v>
      </c>
      <c r="U261" s="107" t="str">
        <f t="shared" ca="1" si="55"/>
        <v/>
      </c>
      <c r="V261" s="107">
        <f t="shared" ca="1" si="56"/>
        <v>0</v>
      </c>
      <c r="W261" s="107">
        <f t="shared" ref="W261:W324" ca="1" si="58">IF(V261&gt;0,(($V$1-V261)/$V$2)+($S$2*(V261/$V$1)),0)</f>
        <v>0</v>
      </c>
      <c r="X261" s="107">
        <f t="shared" ca="1" si="57"/>
        <v>0</v>
      </c>
      <c r="Y261" s="107">
        <f t="shared" ref="Y261:Y324" ca="1" si="59">X261+Y260</f>
        <v>0.99999999999999989</v>
      </c>
    </row>
    <row r="262" spans="6:25" x14ac:dyDescent="0.25">
      <c r="F262" s="107">
        <v>231</v>
      </c>
      <c r="G262" s="107" t="e">
        <f t="shared" si="47"/>
        <v>#REF!</v>
      </c>
      <c r="H262" s="107">
        <f t="shared" si="48"/>
        <v>0</v>
      </c>
      <c r="I262" s="107">
        <f t="shared" si="50"/>
        <v>0</v>
      </c>
      <c r="J262" s="107">
        <f t="shared" si="49"/>
        <v>0</v>
      </c>
      <c r="K262" s="107">
        <f t="shared" si="51"/>
        <v>0.99999999999999967</v>
      </c>
      <c r="Q262" s="107">
        <v>259</v>
      </c>
      <c r="R262" s="107" t="e">
        <f t="shared" ca="1" si="52"/>
        <v>#REF!</v>
      </c>
      <c r="S262" s="107" t="e">
        <f t="shared" ca="1" si="53"/>
        <v>#REF!</v>
      </c>
      <c r="T262" s="107" t="e">
        <f t="shared" ca="1" si="54"/>
        <v>#REF!</v>
      </c>
      <c r="U262" s="107" t="str">
        <f t="shared" ca="1" si="55"/>
        <v/>
      </c>
      <c r="V262" s="107">
        <f t="shared" ca="1" si="56"/>
        <v>0</v>
      </c>
      <c r="W262" s="107">
        <f t="shared" ca="1" si="58"/>
        <v>0</v>
      </c>
      <c r="X262" s="107">
        <f t="shared" ca="1" si="57"/>
        <v>0</v>
      </c>
      <c r="Y262" s="107">
        <f t="shared" ca="1" si="59"/>
        <v>0.99999999999999989</v>
      </c>
    </row>
    <row r="263" spans="6:25" x14ac:dyDescent="0.25">
      <c r="F263" s="107">
        <v>232</v>
      </c>
      <c r="G263" s="107" t="e">
        <f t="shared" si="47"/>
        <v>#REF!</v>
      </c>
      <c r="H263" s="107">
        <f t="shared" si="48"/>
        <v>0</v>
      </c>
      <c r="I263" s="107">
        <f t="shared" si="50"/>
        <v>0</v>
      </c>
      <c r="J263" s="107">
        <f t="shared" si="49"/>
        <v>0</v>
      </c>
      <c r="K263" s="107">
        <f t="shared" si="51"/>
        <v>0.99999999999999967</v>
      </c>
      <c r="Q263" s="107">
        <v>260</v>
      </c>
      <c r="R263" s="107" t="e">
        <f t="shared" ca="1" si="52"/>
        <v>#REF!</v>
      </c>
      <c r="S263" s="107" t="e">
        <f t="shared" ca="1" si="53"/>
        <v>#REF!</v>
      </c>
      <c r="T263" s="107" t="e">
        <f t="shared" ca="1" si="54"/>
        <v>#REF!</v>
      </c>
      <c r="U263" s="107" t="str">
        <f t="shared" ca="1" si="55"/>
        <v/>
      </c>
      <c r="V263" s="107">
        <f t="shared" ca="1" si="56"/>
        <v>0</v>
      </c>
      <c r="W263" s="107">
        <f t="shared" ca="1" si="58"/>
        <v>0</v>
      </c>
      <c r="X263" s="107">
        <f t="shared" ca="1" si="57"/>
        <v>0</v>
      </c>
      <c r="Y263" s="107">
        <f t="shared" ca="1" si="59"/>
        <v>0.99999999999999989</v>
      </c>
    </row>
    <row r="264" spans="6:25" x14ac:dyDescent="0.25">
      <c r="F264" s="107">
        <v>233</v>
      </c>
      <c r="G264" s="107" t="e">
        <f t="shared" si="47"/>
        <v>#REF!</v>
      </c>
      <c r="H264" s="107">
        <f t="shared" si="48"/>
        <v>0</v>
      </c>
      <c r="I264" s="107">
        <f t="shared" si="50"/>
        <v>0</v>
      </c>
      <c r="J264" s="107">
        <f t="shared" si="49"/>
        <v>0</v>
      </c>
      <c r="K264" s="107">
        <f t="shared" si="51"/>
        <v>0.99999999999999967</v>
      </c>
      <c r="Q264" s="107">
        <v>261</v>
      </c>
      <c r="R264" s="107" t="e">
        <f t="shared" ca="1" si="52"/>
        <v>#REF!</v>
      </c>
      <c r="S264" s="107" t="e">
        <f t="shared" ca="1" si="53"/>
        <v>#REF!</v>
      </c>
      <c r="T264" s="107" t="e">
        <f t="shared" ca="1" si="54"/>
        <v>#REF!</v>
      </c>
      <c r="U264" s="107" t="str">
        <f t="shared" ca="1" si="55"/>
        <v/>
      </c>
      <c r="V264" s="107">
        <f t="shared" ca="1" si="56"/>
        <v>0</v>
      </c>
      <c r="W264" s="107">
        <f t="shared" ca="1" si="58"/>
        <v>0</v>
      </c>
      <c r="X264" s="107">
        <f t="shared" ca="1" si="57"/>
        <v>0</v>
      </c>
      <c r="Y264" s="107">
        <f t="shared" ca="1" si="59"/>
        <v>0.99999999999999989</v>
      </c>
    </row>
    <row r="265" spans="6:25" x14ac:dyDescent="0.25">
      <c r="F265" s="107">
        <v>234</v>
      </c>
      <c r="G265" s="107" t="e">
        <f t="shared" si="47"/>
        <v>#REF!</v>
      </c>
      <c r="H265" s="107">
        <f t="shared" si="48"/>
        <v>0</v>
      </c>
      <c r="I265" s="107">
        <f t="shared" si="50"/>
        <v>0</v>
      </c>
      <c r="J265" s="107">
        <f t="shared" si="49"/>
        <v>0</v>
      </c>
      <c r="K265" s="107">
        <f t="shared" si="51"/>
        <v>0.99999999999999967</v>
      </c>
      <c r="Q265" s="107">
        <v>262</v>
      </c>
      <c r="R265" s="107" t="e">
        <f t="shared" ca="1" si="52"/>
        <v>#REF!</v>
      </c>
      <c r="S265" s="107" t="e">
        <f t="shared" ca="1" si="53"/>
        <v>#REF!</v>
      </c>
      <c r="T265" s="107" t="e">
        <f t="shared" ca="1" si="54"/>
        <v>#REF!</v>
      </c>
      <c r="U265" s="107" t="str">
        <f t="shared" ca="1" si="55"/>
        <v/>
      </c>
      <c r="V265" s="107">
        <f t="shared" ca="1" si="56"/>
        <v>0</v>
      </c>
      <c r="W265" s="107">
        <f t="shared" ca="1" si="58"/>
        <v>0</v>
      </c>
      <c r="X265" s="107">
        <f t="shared" ca="1" si="57"/>
        <v>0</v>
      </c>
      <c r="Y265" s="107">
        <f t="shared" ca="1" si="59"/>
        <v>0.99999999999999989</v>
      </c>
    </row>
    <row r="266" spans="6:25" x14ac:dyDescent="0.25">
      <c r="F266" s="107">
        <v>235</v>
      </c>
      <c r="G266" s="107" t="e">
        <f t="shared" si="47"/>
        <v>#REF!</v>
      </c>
      <c r="H266" s="107">
        <f t="shared" si="48"/>
        <v>0</v>
      </c>
      <c r="I266" s="107">
        <f t="shared" si="50"/>
        <v>0</v>
      </c>
      <c r="J266" s="107">
        <f t="shared" si="49"/>
        <v>0</v>
      </c>
      <c r="K266" s="107">
        <f t="shared" si="51"/>
        <v>0.99999999999999967</v>
      </c>
      <c r="Q266" s="107">
        <v>263</v>
      </c>
      <c r="R266" s="107" t="e">
        <f t="shared" ca="1" si="52"/>
        <v>#REF!</v>
      </c>
      <c r="S266" s="107" t="e">
        <f t="shared" ca="1" si="53"/>
        <v>#REF!</v>
      </c>
      <c r="T266" s="107" t="e">
        <f t="shared" ca="1" si="54"/>
        <v>#REF!</v>
      </c>
      <c r="U266" s="107" t="str">
        <f t="shared" ca="1" si="55"/>
        <v/>
      </c>
      <c r="V266" s="107">
        <f t="shared" ca="1" si="56"/>
        <v>0</v>
      </c>
      <c r="W266" s="107">
        <f t="shared" ca="1" si="58"/>
        <v>0</v>
      </c>
      <c r="X266" s="107">
        <f t="shared" ca="1" si="57"/>
        <v>0</v>
      </c>
      <c r="Y266" s="107">
        <f t="shared" ca="1" si="59"/>
        <v>0.99999999999999989</v>
      </c>
    </row>
    <row r="267" spans="6:25" x14ac:dyDescent="0.25">
      <c r="F267" s="107">
        <v>236</v>
      </c>
      <c r="G267" s="107" t="e">
        <f t="shared" si="47"/>
        <v>#REF!</v>
      </c>
      <c r="H267" s="107">
        <f t="shared" si="48"/>
        <v>0</v>
      </c>
      <c r="I267" s="107">
        <f t="shared" si="50"/>
        <v>0</v>
      </c>
      <c r="J267" s="107">
        <f t="shared" si="49"/>
        <v>0</v>
      </c>
      <c r="K267" s="107">
        <f t="shared" si="51"/>
        <v>0.99999999999999967</v>
      </c>
      <c r="Q267" s="107">
        <v>264</v>
      </c>
      <c r="R267" s="107" t="e">
        <f t="shared" ca="1" si="52"/>
        <v>#REF!</v>
      </c>
      <c r="S267" s="107" t="e">
        <f t="shared" ca="1" si="53"/>
        <v>#REF!</v>
      </c>
      <c r="T267" s="107" t="e">
        <f t="shared" ca="1" si="54"/>
        <v>#REF!</v>
      </c>
      <c r="U267" s="107" t="str">
        <f t="shared" ca="1" si="55"/>
        <v/>
      </c>
      <c r="V267" s="107">
        <f t="shared" ca="1" si="56"/>
        <v>0</v>
      </c>
      <c r="W267" s="107">
        <f t="shared" ca="1" si="58"/>
        <v>0</v>
      </c>
      <c r="X267" s="107">
        <f t="shared" ca="1" si="57"/>
        <v>0</v>
      </c>
      <c r="Y267" s="107">
        <f t="shared" ca="1" si="59"/>
        <v>0.99999999999999989</v>
      </c>
    </row>
    <row r="268" spans="6:25" x14ac:dyDescent="0.25">
      <c r="F268" s="107">
        <v>237</v>
      </c>
      <c r="G268" s="107" t="e">
        <f t="shared" si="47"/>
        <v>#REF!</v>
      </c>
      <c r="H268" s="107">
        <f t="shared" si="48"/>
        <v>0</v>
      </c>
      <c r="I268" s="107">
        <f t="shared" si="50"/>
        <v>0</v>
      </c>
      <c r="J268" s="107">
        <f t="shared" si="49"/>
        <v>0</v>
      </c>
      <c r="K268" s="107">
        <f t="shared" si="51"/>
        <v>0.99999999999999967</v>
      </c>
      <c r="Q268" s="107">
        <v>265</v>
      </c>
      <c r="R268" s="107" t="e">
        <f t="shared" ca="1" si="52"/>
        <v>#REF!</v>
      </c>
      <c r="S268" s="107" t="e">
        <f t="shared" ca="1" si="53"/>
        <v>#REF!</v>
      </c>
      <c r="T268" s="107" t="e">
        <f t="shared" ca="1" si="54"/>
        <v>#REF!</v>
      </c>
      <c r="U268" s="107" t="str">
        <f t="shared" ca="1" si="55"/>
        <v/>
      </c>
      <c r="V268" s="107">
        <f t="shared" ca="1" si="56"/>
        <v>0</v>
      </c>
      <c r="W268" s="107">
        <f t="shared" ca="1" si="58"/>
        <v>0</v>
      </c>
      <c r="X268" s="107">
        <f t="shared" ca="1" si="57"/>
        <v>0</v>
      </c>
      <c r="Y268" s="107">
        <f t="shared" ca="1" si="59"/>
        <v>0.99999999999999989</v>
      </c>
    </row>
    <row r="269" spans="6:25" x14ac:dyDescent="0.25">
      <c r="F269" s="107">
        <v>238</v>
      </c>
      <c r="G269" s="107" t="e">
        <f t="shared" si="47"/>
        <v>#REF!</v>
      </c>
      <c r="H269" s="107">
        <f t="shared" si="48"/>
        <v>0</v>
      </c>
      <c r="I269" s="107">
        <f t="shared" si="50"/>
        <v>0</v>
      </c>
      <c r="J269" s="107">
        <f t="shared" si="49"/>
        <v>0</v>
      </c>
      <c r="K269" s="107">
        <f t="shared" si="51"/>
        <v>0.99999999999999967</v>
      </c>
      <c r="Q269" s="107">
        <v>266</v>
      </c>
      <c r="R269" s="107" t="e">
        <f t="shared" ca="1" si="52"/>
        <v>#REF!</v>
      </c>
      <c r="S269" s="107" t="e">
        <f t="shared" ca="1" si="53"/>
        <v>#REF!</v>
      </c>
      <c r="T269" s="107" t="e">
        <f t="shared" ca="1" si="54"/>
        <v>#REF!</v>
      </c>
      <c r="U269" s="107" t="str">
        <f t="shared" ca="1" si="55"/>
        <v/>
      </c>
      <c r="V269" s="107">
        <f t="shared" ca="1" si="56"/>
        <v>0</v>
      </c>
      <c r="W269" s="107">
        <f t="shared" ca="1" si="58"/>
        <v>0</v>
      </c>
      <c r="X269" s="107">
        <f t="shared" ca="1" si="57"/>
        <v>0</v>
      </c>
      <c r="Y269" s="107">
        <f t="shared" ca="1" si="59"/>
        <v>0.99999999999999989</v>
      </c>
    </row>
    <row r="270" spans="6:25" x14ac:dyDescent="0.25">
      <c r="F270" s="107">
        <v>239</v>
      </c>
      <c r="G270" s="107" t="e">
        <f t="shared" si="47"/>
        <v>#REF!</v>
      </c>
      <c r="H270" s="107">
        <f t="shared" si="48"/>
        <v>0</v>
      </c>
      <c r="I270" s="107">
        <f t="shared" si="50"/>
        <v>0</v>
      </c>
      <c r="J270" s="107">
        <f t="shared" si="49"/>
        <v>0</v>
      </c>
      <c r="K270" s="107">
        <f t="shared" si="51"/>
        <v>0.99999999999999967</v>
      </c>
      <c r="Q270" s="107">
        <v>267</v>
      </c>
      <c r="R270" s="107" t="e">
        <f t="shared" ca="1" si="52"/>
        <v>#REF!</v>
      </c>
      <c r="S270" s="107" t="e">
        <f t="shared" ca="1" si="53"/>
        <v>#REF!</v>
      </c>
      <c r="T270" s="107" t="e">
        <f t="shared" ca="1" si="54"/>
        <v>#REF!</v>
      </c>
      <c r="U270" s="107" t="str">
        <f t="shared" ca="1" si="55"/>
        <v/>
      </c>
      <c r="V270" s="107">
        <f t="shared" ca="1" si="56"/>
        <v>0</v>
      </c>
      <c r="W270" s="107">
        <f t="shared" ca="1" si="58"/>
        <v>0</v>
      </c>
      <c r="X270" s="107">
        <f t="shared" ca="1" si="57"/>
        <v>0</v>
      </c>
      <c r="Y270" s="107">
        <f t="shared" ca="1" si="59"/>
        <v>0.99999999999999989</v>
      </c>
    </row>
    <row r="271" spans="6:25" x14ac:dyDescent="0.25">
      <c r="F271" s="107">
        <v>240</v>
      </c>
      <c r="G271" s="107" t="e">
        <f t="shared" si="47"/>
        <v>#REF!</v>
      </c>
      <c r="H271" s="107">
        <f t="shared" si="48"/>
        <v>0</v>
      </c>
      <c r="I271" s="107">
        <f t="shared" si="50"/>
        <v>0</v>
      </c>
      <c r="J271" s="107">
        <f t="shared" si="49"/>
        <v>0</v>
      </c>
      <c r="K271" s="107">
        <f t="shared" si="51"/>
        <v>0.99999999999999967</v>
      </c>
      <c r="Q271" s="107">
        <v>268</v>
      </c>
      <c r="R271" s="107" t="e">
        <f t="shared" ca="1" si="52"/>
        <v>#REF!</v>
      </c>
      <c r="S271" s="107" t="e">
        <f t="shared" ca="1" si="53"/>
        <v>#REF!</v>
      </c>
      <c r="T271" s="107" t="e">
        <f t="shared" ca="1" si="54"/>
        <v>#REF!</v>
      </c>
      <c r="U271" s="107" t="str">
        <f t="shared" ca="1" si="55"/>
        <v/>
      </c>
      <c r="V271" s="107">
        <f t="shared" ca="1" si="56"/>
        <v>0</v>
      </c>
      <c r="W271" s="107">
        <f t="shared" ca="1" si="58"/>
        <v>0</v>
      </c>
      <c r="X271" s="107">
        <f t="shared" ca="1" si="57"/>
        <v>0</v>
      </c>
      <c r="Y271" s="107">
        <f t="shared" ca="1" si="59"/>
        <v>0.99999999999999989</v>
      </c>
    </row>
    <row r="272" spans="6:25" x14ac:dyDescent="0.25">
      <c r="F272" s="107">
        <v>241</v>
      </c>
      <c r="G272" s="107" t="e">
        <f t="shared" si="47"/>
        <v>#REF!</v>
      </c>
      <c r="H272" s="107">
        <f t="shared" si="48"/>
        <v>0</v>
      </c>
      <c r="I272" s="107">
        <f t="shared" si="50"/>
        <v>0</v>
      </c>
      <c r="J272" s="107">
        <f t="shared" si="49"/>
        <v>0</v>
      </c>
      <c r="K272" s="107">
        <f t="shared" si="51"/>
        <v>0.99999999999999967</v>
      </c>
      <c r="Q272" s="107">
        <v>269</v>
      </c>
      <c r="R272" s="107" t="e">
        <f t="shared" ca="1" si="52"/>
        <v>#REF!</v>
      </c>
      <c r="S272" s="107" t="e">
        <f t="shared" ca="1" si="53"/>
        <v>#REF!</v>
      </c>
      <c r="T272" s="107" t="e">
        <f t="shared" ca="1" si="54"/>
        <v>#REF!</v>
      </c>
      <c r="U272" s="107" t="str">
        <f t="shared" ca="1" si="55"/>
        <v/>
      </c>
      <c r="V272" s="107">
        <f t="shared" ca="1" si="56"/>
        <v>0</v>
      </c>
      <c r="W272" s="107">
        <f t="shared" ca="1" si="58"/>
        <v>0</v>
      </c>
      <c r="X272" s="107">
        <f t="shared" ca="1" si="57"/>
        <v>0</v>
      </c>
      <c r="Y272" s="107">
        <f t="shared" ca="1" si="59"/>
        <v>0.99999999999999989</v>
      </c>
    </row>
    <row r="273" spans="6:25" x14ac:dyDescent="0.25">
      <c r="F273" s="107">
        <v>242</v>
      </c>
      <c r="G273" s="107" t="e">
        <f t="shared" si="47"/>
        <v>#REF!</v>
      </c>
      <c r="H273" s="107">
        <f t="shared" si="48"/>
        <v>0</v>
      </c>
      <c r="I273" s="107">
        <f t="shared" si="50"/>
        <v>0</v>
      </c>
      <c r="J273" s="107">
        <f t="shared" si="49"/>
        <v>0</v>
      </c>
      <c r="K273" s="107">
        <f t="shared" si="51"/>
        <v>0.99999999999999967</v>
      </c>
      <c r="Q273" s="107">
        <v>270</v>
      </c>
      <c r="R273" s="107" t="e">
        <f t="shared" ca="1" si="52"/>
        <v>#REF!</v>
      </c>
      <c r="S273" s="107" t="e">
        <f t="shared" ca="1" si="53"/>
        <v>#REF!</v>
      </c>
      <c r="T273" s="107" t="e">
        <f t="shared" ca="1" si="54"/>
        <v>#REF!</v>
      </c>
      <c r="U273" s="107" t="str">
        <f t="shared" ca="1" si="55"/>
        <v/>
      </c>
      <c r="V273" s="107">
        <f t="shared" ca="1" si="56"/>
        <v>0</v>
      </c>
      <c r="W273" s="107">
        <f t="shared" ca="1" si="58"/>
        <v>0</v>
      </c>
      <c r="X273" s="107">
        <f t="shared" ca="1" si="57"/>
        <v>0</v>
      </c>
      <c r="Y273" s="107">
        <f t="shared" ca="1" si="59"/>
        <v>0.99999999999999989</v>
      </c>
    </row>
    <row r="274" spans="6:25" x14ac:dyDescent="0.25">
      <c r="F274" s="107">
        <v>243</v>
      </c>
      <c r="G274" s="107" t="e">
        <f t="shared" si="47"/>
        <v>#REF!</v>
      </c>
      <c r="H274" s="107">
        <f t="shared" si="48"/>
        <v>0</v>
      </c>
      <c r="I274" s="107">
        <f t="shared" si="50"/>
        <v>0</v>
      </c>
      <c r="J274" s="107">
        <f t="shared" si="49"/>
        <v>0</v>
      </c>
      <c r="K274" s="107">
        <f t="shared" si="51"/>
        <v>0.99999999999999967</v>
      </c>
      <c r="Q274" s="107">
        <v>271</v>
      </c>
      <c r="R274" s="107" t="e">
        <f t="shared" ca="1" si="52"/>
        <v>#REF!</v>
      </c>
      <c r="S274" s="107" t="e">
        <f t="shared" ca="1" si="53"/>
        <v>#REF!</v>
      </c>
      <c r="T274" s="107" t="e">
        <f t="shared" ca="1" si="54"/>
        <v>#REF!</v>
      </c>
      <c r="U274" s="107" t="str">
        <f t="shared" ca="1" si="55"/>
        <v/>
      </c>
      <c r="V274" s="107">
        <f t="shared" ca="1" si="56"/>
        <v>0</v>
      </c>
      <c r="W274" s="107">
        <f t="shared" ca="1" si="58"/>
        <v>0</v>
      </c>
      <c r="X274" s="107">
        <f t="shared" ca="1" si="57"/>
        <v>0</v>
      </c>
      <c r="Y274" s="107">
        <f t="shared" ca="1" si="59"/>
        <v>0.99999999999999989</v>
      </c>
    </row>
    <row r="275" spans="6:25" x14ac:dyDescent="0.25">
      <c r="F275" s="107">
        <v>244</v>
      </c>
      <c r="G275" s="107" t="e">
        <f t="shared" si="47"/>
        <v>#REF!</v>
      </c>
      <c r="H275" s="107">
        <f t="shared" si="48"/>
        <v>0</v>
      </c>
      <c r="I275" s="107">
        <f t="shared" si="50"/>
        <v>0</v>
      </c>
      <c r="J275" s="107">
        <f t="shared" si="49"/>
        <v>0</v>
      </c>
      <c r="K275" s="107">
        <f t="shared" si="51"/>
        <v>0.99999999999999967</v>
      </c>
      <c r="Q275" s="107">
        <v>272</v>
      </c>
      <c r="R275" s="107" t="e">
        <f t="shared" ca="1" si="52"/>
        <v>#REF!</v>
      </c>
      <c r="S275" s="107" t="e">
        <f t="shared" ca="1" si="53"/>
        <v>#REF!</v>
      </c>
      <c r="T275" s="107" t="e">
        <f t="shared" ca="1" si="54"/>
        <v>#REF!</v>
      </c>
      <c r="U275" s="107" t="str">
        <f t="shared" ca="1" si="55"/>
        <v/>
      </c>
      <c r="V275" s="107">
        <f t="shared" ca="1" si="56"/>
        <v>0</v>
      </c>
      <c r="W275" s="107">
        <f t="shared" ca="1" si="58"/>
        <v>0</v>
      </c>
      <c r="X275" s="107">
        <f t="shared" ca="1" si="57"/>
        <v>0</v>
      </c>
      <c r="Y275" s="107">
        <f t="shared" ca="1" si="59"/>
        <v>0.99999999999999989</v>
      </c>
    </row>
    <row r="276" spans="6:25" x14ac:dyDescent="0.25">
      <c r="F276" s="107">
        <v>245</v>
      </c>
      <c r="G276" s="107" t="e">
        <f t="shared" si="47"/>
        <v>#REF!</v>
      </c>
      <c r="H276" s="107">
        <f t="shared" si="48"/>
        <v>0</v>
      </c>
      <c r="I276" s="107">
        <f t="shared" si="50"/>
        <v>0</v>
      </c>
      <c r="J276" s="107">
        <f t="shared" si="49"/>
        <v>0</v>
      </c>
      <c r="K276" s="107">
        <f t="shared" si="51"/>
        <v>0.99999999999999967</v>
      </c>
      <c r="Q276" s="107">
        <v>273</v>
      </c>
      <c r="R276" s="107" t="e">
        <f t="shared" ca="1" si="52"/>
        <v>#REF!</v>
      </c>
      <c r="S276" s="107" t="e">
        <f t="shared" ca="1" si="53"/>
        <v>#REF!</v>
      </c>
      <c r="T276" s="107" t="e">
        <f t="shared" ca="1" si="54"/>
        <v>#REF!</v>
      </c>
      <c r="U276" s="107" t="str">
        <f t="shared" ca="1" si="55"/>
        <v/>
      </c>
      <c r="V276" s="107">
        <f t="shared" ca="1" si="56"/>
        <v>0</v>
      </c>
      <c r="W276" s="107">
        <f t="shared" ca="1" si="58"/>
        <v>0</v>
      </c>
      <c r="X276" s="107">
        <f t="shared" ca="1" si="57"/>
        <v>0</v>
      </c>
      <c r="Y276" s="107">
        <f t="shared" ca="1" si="59"/>
        <v>0.99999999999999989</v>
      </c>
    </row>
    <row r="277" spans="6:25" x14ac:dyDescent="0.25">
      <c r="F277" s="107">
        <v>246</v>
      </c>
      <c r="G277" s="107" t="e">
        <f t="shared" si="47"/>
        <v>#REF!</v>
      </c>
      <c r="H277" s="107">
        <f t="shared" si="48"/>
        <v>0</v>
      </c>
      <c r="I277" s="107">
        <f t="shared" si="50"/>
        <v>0</v>
      </c>
      <c r="J277" s="107">
        <f t="shared" si="49"/>
        <v>0</v>
      </c>
      <c r="K277" s="107">
        <f t="shared" si="51"/>
        <v>0.99999999999999967</v>
      </c>
      <c r="Q277" s="107">
        <v>274</v>
      </c>
      <c r="R277" s="107" t="e">
        <f t="shared" ca="1" si="52"/>
        <v>#REF!</v>
      </c>
      <c r="S277" s="107" t="e">
        <f t="shared" ca="1" si="53"/>
        <v>#REF!</v>
      </c>
      <c r="T277" s="107" t="e">
        <f t="shared" ca="1" si="54"/>
        <v>#REF!</v>
      </c>
      <c r="U277" s="107" t="str">
        <f t="shared" ca="1" si="55"/>
        <v/>
      </c>
      <c r="V277" s="107">
        <f t="shared" ca="1" si="56"/>
        <v>0</v>
      </c>
      <c r="W277" s="107">
        <f t="shared" ca="1" si="58"/>
        <v>0</v>
      </c>
      <c r="X277" s="107">
        <f t="shared" ca="1" si="57"/>
        <v>0</v>
      </c>
      <c r="Y277" s="107">
        <f t="shared" ca="1" si="59"/>
        <v>0.99999999999999989</v>
      </c>
    </row>
    <row r="278" spans="6:25" x14ac:dyDescent="0.25">
      <c r="F278" s="107">
        <v>247</v>
      </c>
      <c r="G278" s="107" t="e">
        <f t="shared" si="47"/>
        <v>#REF!</v>
      </c>
      <c r="H278" s="107">
        <f t="shared" si="48"/>
        <v>0</v>
      </c>
      <c r="I278" s="107">
        <f t="shared" si="50"/>
        <v>0</v>
      </c>
      <c r="J278" s="107">
        <f t="shared" si="49"/>
        <v>0</v>
      </c>
      <c r="K278" s="107">
        <f t="shared" si="51"/>
        <v>0.99999999999999967</v>
      </c>
      <c r="Q278" s="107">
        <v>275</v>
      </c>
      <c r="R278" s="107" t="e">
        <f t="shared" ca="1" si="52"/>
        <v>#REF!</v>
      </c>
      <c r="S278" s="107" t="e">
        <f t="shared" ca="1" si="53"/>
        <v>#REF!</v>
      </c>
      <c r="T278" s="107" t="e">
        <f t="shared" ca="1" si="54"/>
        <v>#REF!</v>
      </c>
      <c r="U278" s="107" t="str">
        <f t="shared" ca="1" si="55"/>
        <v/>
      </c>
      <c r="V278" s="107">
        <f t="shared" ca="1" si="56"/>
        <v>0</v>
      </c>
      <c r="W278" s="107">
        <f t="shared" ca="1" si="58"/>
        <v>0</v>
      </c>
      <c r="X278" s="107">
        <f t="shared" ca="1" si="57"/>
        <v>0</v>
      </c>
      <c r="Y278" s="107">
        <f t="shared" ca="1" si="59"/>
        <v>0.99999999999999989</v>
      </c>
    </row>
    <row r="279" spans="6:25" x14ac:dyDescent="0.25">
      <c r="F279" s="107">
        <v>248</v>
      </c>
      <c r="G279" s="107" t="e">
        <f t="shared" si="47"/>
        <v>#REF!</v>
      </c>
      <c r="H279" s="107">
        <f t="shared" si="48"/>
        <v>0</v>
      </c>
      <c r="I279" s="107">
        <f t="shared" si="50"/>
        <v>0</v>
      </c>
      <c r="J279" s="107">
        <f t="shared" si="49"/>
        <v>0</v>
      </c>
      <c r="K279" s="107">
        <f t="shared" si="51"/>
        <v>0.99999999999999967</v>
      </c>
      <c r="Q279" s="107">
        <v>276</v>
      </c>
      <c r="R279" s="107" t="e">
        <f t="shared" ca="1" si="52"/>
        <v>#REF!</v>
      </c>
      <c r="S279" s="107" t="e">
        <f t="shared" ca="1" si="53"/>
        <v>#REF!</v>
      </c>
      <c r="T279" s="107" t="e">
        <f t="shared" ca="1" si="54"/>
        <v>#REF!</v>
      </c>
      <c r="U279" s="107" t="str">
        <f t="shared" ca="1" si="55"/>
        <v/>
      </c>
      <c r="V279" s="107">
        <f t="shared" ca="1" si="56"/>
        <v>0</v>
      </c>
      <c r="W279" s="107">
        <f t="shared" ca="1" si="58"/>
        <v>0</v>
      </c>
      <c r="X279" s="107">
        <f t="shared" ca="1" si="57"/>
        <v>0</v>
      </c>
      <c r="Y279" s="107">
        <f t="shared" ca="1" si="59"/>
        <v>0.99999999999999989</v>
      </c>
    </row>
    <row r="280" spans="6:25" x14ac:dyDescent="0.25">
      <c r="F280" s="107">
        <v>249</v>
      </c>
      <c r="G280" s="107" t="e">
        <f t="shared" si="47"/>
        <v>#REF!</v>
      </c>
      <c r="H280" s="107">
        <f t="shared" si="48"/>
        <v>0</v>
      </c>
      <c r="I280" s="107">
        <f t="shared" si="50"/>
        <v>0</v>
      </c>
      <c r="J280" s="107">
        <f t="shared" si="49"/>
        <v>0</v>
      </c>
      <c r="K280" s="107">
        <f t="shared" si="51"/>
        <v>0.99999999999999967</v>
      </c>
      <c r="Q280" s="107">
        <v>277</v>
      </c>
      <c r="R280" s="107" t="e">
        <f t="shared" ca="1" si="52"/>
        <v>#REF!</v>
      </c>
      <c r="S280" s="107" t="e">
        <f t="shared" ca="1" si="53"/>
        <v>#REF!</v>
      </c>
      <c r="T280" s="107" t="e">
        <f t="shared" ca="1" si="54"/>
        <v>#REF!</v>
      </c>
      <c r="U280" s="107" t="str">
        <f t="shared" ca="1" si="55"/>
        <v/>
      </c>
      <c r="V280" s="107">
        <f t="shared" ca="1" si="56"/>
        <v>0</v>
      </c>
      <c r="W280" s="107">
        <f t="shared" ca="1" si="58"/>
        <v>0</v>
      </c>
      <c r="X280" s="107">
        <f t="shared" ca="1" si="57"/>
        <v>0</v>
      </c>
      <c r="Y280" s="107">
        <f t="shared" ca="1" si="59"/>
        <v>0.99999999999999989</v>
      </c>
    </row>
    <row r="281" spans="6:25" x14ac:dyDescent="0.25">
      <c r="F281" s="107">
        <v>250</v>
      </c>
      <c r="G281" s="107" t="e">
        <f t="shared" si="47"/>
        <v>#REF!</v>
      </c>
      <c r="H281" s="107">
        <f t="shared" si="48"/>
        <v>0</v>
      </c>
      <c r="I281" s="107">
        <f t="shared" si="50"/>
        <v>0</v>
      </c>
      <c r="J281" s="107">
        <f t="shared" si="49"/>
        <v>0</v>
      </c>
      <c r="K281" s="107">
        <f t="shared" si="51"/>
        <v>0.99999999999999967</v>
      </c>
      <c r="Q281" s="107">
        <v>278</v>
      </c>
      <c r="R281" s="107" t="e">
        <f t="shared" ca="1" si="52"/>
        <v>#REF!</v>
      </c>
      <c r="S281" s="107" t="e">
        <f t="shared" ca="1" si="53"/>
        <v>#REF!</v>
      </c>
      <c r="T281" s="107" t="e">
        <f t="shared" ca="1" si="54"/>
        <v>#REF!</v>
      </c>
      <c r="U281" s="107" t="str">
        <f t="shared" ca="1" si="55"/>
        <v/>
      </c>
      <c r="V281" s="107">
        <f t="shared" ca="1" si="56"/>
        <v>0</v>
      </c>
      <c r="W281" s="107">
        <f t="shared" ca="1" si="58"/>
        <v>0</v>
      </c>
      <c r="X281" s="107">
        <f t="shared" ca="1" si="57"/>
        <v>0</v>
      </c>
      <c r="Y281" s="107">
        <f t="shared" ca="1" si="59"/>
        <v>0.99999999999999989</v>
      </c>
    </row>
    <row r="282" spans="6:25" x14ac:dyDescent="0.25">
      <c r="F282" s="107">
        <v>251</v>
      </c>
      <c r="G282" s="107" t="e">
        <f t="shared" si="47"/>
        <v>#REF!</v>
      </c>
      <c r="H282" s="107">
        <f t="shared" si="48"/>
        <v>0</v>
      </c>
      <c r="I282" s="107">
        <f t="shared" si="50"/>
        <v>0</v>
      </c>
      <c r="J282" s="107">
        <f t="shared" si="49"/>
        <v>0</v>
      </c>
      <c r="K282" s="107">
        <f t="shared" si="51"/>
        <v>0.99999999999999967</v>
      </c>
      <c r="Q282" s="107">
        <v>279</v>
      </c>
      <c r="R282" s="107" t="e">
        <f t="shared" ca="1" si="52"/>
        <v>#REF!</v>
      </c>
      <c r="S282" s="107" t="e">
        <f t="shared" ca="1" si="53"/>
        <v>#REF!</v>
      </c>
      <c r="T282" s="107" t="e">
        <f t="shared" ca="1" si="54"/>
        <v>#REF!</v>
      </c>
      <c r="U282" s="107" t="str">
        <f t="shared" ca="1" si="55"/>
        <v/>
      </c>
      <c r="V282" s="107">
        <f t="shared" ca="1" si="56"/>
        <v>0</v>
      </c>
      <c r="W282" s="107">
        <f t="shared" ca="1" si="58"/>
        <v>0</v>
      </c>
      <c r="X282" s="107">
        <f t="shared" ca="1" si="57"/>
        <v>0</v>
      </c>
      <c r="Y282" s="107">
        <f t="shared" ca="1" si="59"/>
        <v>0.99999999999999989</v>
      </c>
    </row>
    <row r="283" spans="6:25" x14ac:dyDescent="0.25">
      <c r="F283" s="107">
        <v>252</v>
      </c>
      <c r="G283" s="107" t="e">
        <f t="shared" si="47"/>
        <v>#REF!</v>
      </c>
      <c r="H283" s="107">
        <f t="shared" si="48"/>
        <v>0</v>
      </c>
      <c r="I283" s="107">
        <f t="shared" si="50"/>
        <v>0</v>
      </c>
      <c r="J283" s="107">
        <f t="shared" si="49"/>
        <v>0</v>
      </c>
      <c r="K283" s="107">
        <f t="shared" si="51"/>
        <v>0.99999999999999967</v>
      </c>
      <c r="Q283" s="107">
        <v>280</v>
      </c>
      <c r="R283" s="107" t="e">
        <f t="shared" ca="1" si="52"/>
        <v>#REF!</v>
      </c>
      <c r="S283" s="107" t="e">
        <f t="shared" ca="1" si="53"/>
        <v>#REF!</v>
      </c>
      <c r="T283" s="107" t="e">
        <f t="shared" ca="1" si="54"/>
        <v>#REF!</v>
      </c>
      <c r="U283" s="107" t="str">
        <f t="shared" ca="1" si="55"/>
        <v/>
      </c>
      <c r="V283" s="107">
        <f t="shared" ca="1" si="56"/>
        <v>0</v>
      </c>
      <c r="W283" s="107">
        <f t="shared" ca="1" si="58"/>
        <v>0</v>
      </c>
      <c r="X283" s="107">
        <f t="shared" ca="1" si="57"/>
        <v>0</v>
      </c>
      <c r="Y283" s="107">
        <f t="shared" ca="1" si="59"/>
        <v>0.99999999999999989</v>
      </c>
    </row>
    <row r="284" spans="6:25" x14ac:dyDescent="0.25">
      <c r="F284" s="107">
        <v>253</v>
      </c>
      <c r="G284" s="107" t="e">
        <f t="shared" si="47"/>
        <v>#REF!</v>
      </c>
      <c r="H284" s="107">
        <f t="shared" si="48"/>
        <v>0</v>
      </c>
      <c r="I284" s="107">
        <f t="shared" si="50"/>
        <v>0</v>
      </c>
      <c r="J284" s="107">
        <f t="shared" si="49"/>
        <v>0</v>
      </c>
      <c r="K284" s="107">
        <f t="shared" si="51"/>
        <v>0.99999999999999967</v>
      </c>
      <c r="Q284" s="107">
        <v>281</v>
      </c>
      <c r="R284" s="107" t="e">
        <f t="shared" ca="1" si="52"/>
        <v>#REF!</v>
      </c>
      <c r="S284" s="107" t="e">
        <f t="shared" ca="1" si="53"/>
        <v>#REF!</v>
      </c>
      <c r="T284" s="107" t="e">
        <f t="shared" ca="1" si="54"/>
        <v>#REF!</v>
      </c>
      <c r="U284" s="107" t="str">
        <f t="shared" ca="1" si="55"/>
        <v/>
      </c>
      <c r="V284" s="107">
        <f t="shared" ca="1" si="56"/>
        <v>0</v>
      </c>
      <c r="W284" s="107">
        <f t="shared" ca="1" si="58"/>
        <v>0</v>
      </c>
      <c r="X284" s="107">
        <f t="shared" ca="1" si="57"/>
        <v>0</v>
      </c>
      <c r="Y284" s="107">
        <f t="shared" ca="1" si="59"/>
        <v>0.99999999999999989</v>
      </c>
    </row>
    <row r="285" spans="6:25" x14ac:dyDescent="0.25">
      <c r="F285" s="107">
        <v>254</v>
      </c>
      <c r="G285" s="107" t="e">
        <f t="shared" si="47"/>
        <v>#REF!</v>
      </c>
      <c r="H285" s="107">
        <f t="shared" si="48"/>
        <v>0</v>
      </c>
      <c r="I285" s="107">
        <f t="shared" si="50"/>
        <v>0</v>
      </c>
      <c r="J285" s="107">
        <f t="shared" si="49"/>
        <v>0</v>
      </c>
      <c r="K285" s="107">
        <f t="shared" si="51"/>
        <v>0.99999999999999967</v>
      </c>
      <c r="Q285" s="107">
        <v>282</v>
      </c>
      <c r="R285" s="107" t="e">
        <f t="shared" ca="1" si="52"/>
        <v>#REF!</v>
      </c>
      <c r="S285" s="107" t="e">
        <f t="shared" ca="1" si="53"/>
        <v>#REF!</v>
      </c>
      <c r="T285" s="107" t="e">
        <f t="shared" ca="1" si="54"/>
        <v>#REF!</v>
      </c>
      <c r="U285" s="107" t="str">
        <f t="shared" ca="1" si="55"/>
        <v/>
      </c>
      <c r="V285" s="107">
        <f t="shared" ca="1" si="56"/>
        <v>0</v>
      </c>
      <c r="W285" s="107">
        <f t="shared" ca="1" si="58"/>
        <v>0</v>
      </c>
      <c r="X285" s="107">
        <f t="shared" ca="1" si="57"/>
        <v>0</v>
      </c>
      <c r="Y285" s="107">
        <f t="shared" ca="1" si="59"/>
        <v>0.99999999999999989</v>
      </c>
    </row>
    <row r="286" spans="6:25" x14ac:dyDescent="0.25">
      <c r="F286" s="107">
        <v>255</v>
      </c>
      <c r="G286" s="107" t="e">
        <f t="shared" si="47"/>
        <v>#REF!</v>
      </c>
      <c r="H286" s="107">
        <f t="shared" si="48"/>
        <v>0</v>
      </c>
      <c r="I286" s="107">
        <f t="shared" si="50"/>
        <v>0</v>
      </c>
      <c r="J286" s="107">
        <f t="shared" si="49"/>
        <v>0</v>
      </c>
      <c r="K286" s="107">
        <f t="shared" si="51"/>
        <v>0.99999999999999967</v>
      </c>
      <c r="Q286" s="107">
        <v>283</v>
      </c>
      <c r="R286" s="107" t="e">
        <f t="shared" ca="1" si="52"/>
        <v>#REF!</v>
      </c>
      <c r="S286" s="107" t="e">
        <f t="shared" ca="1" si="53"/>
        <v>#REF!</v>
      </c>
      <c r="T286" s="107" t="e">
        <f t="shared" ca="1" si="54"/>
        <v>#REF!</v>
      </c>
      <c r="U286" s="107" t="str">
        <f t="shared" ca="1" si="55"/>
        <v/>
      </c>
      <c r="V286" s="107">
        <f t="shared" ca="1" si="56"/>
        <v>0</v>
      </c>
      <c r="W286" s="107">
        <f t="shared" ca="1" si="58"/>
        <v>0</v>
      </c>
      <c r="X286" s="107">
        <f t="shared" ca="1" si="57"/>
        <v>0</v>
      </c>
      <c r="Y286" s="107">
        <f t="shared" ca="1" si="59"/>
        <v>0.99999999999999989</v>
      </c>
    </row>
    <row r="287" spans="6:25" x14ac:dyDescent="0.25">
      <c r="F287" s="107">
        <v>256</v>
      </c>
      <c r="G287" s="107" t="e">
        <f t="shared" si="47"/>
        <v>#REF!</v>
      </c>
      <c r="H287" s="107">
        <f t="shared" si="48"/>
        <v>0</v>
      </c>
      <c r="I287" s="107">
        <f t="shared" si="50"/>
        <v>0</v>
      </c>
      <c r="J287" s="107">
        <f t="shared" si="49"/>
        <v>0</v>
      </c>
      <c r="K287" s="107">
        <f t="shared" si="51"/>
        <v>0.99999999999999967</v>
      </c>
      <c r="Q287" s="107">
        <v>284</v>
      </c>
      <c r="R287" s="107" t="e">
        <f t="shared" ca="1" si="52"/>
        <v>#REF!</v>
      </c>
      <c r="S287" s="107" t="e">
        <f t="shared" ca="1" si="53"/>
        <v>#REF!</v>
      </c>
      <c r="T287" s="107" t="e">
        <f t="shared" ca="1" si="54"/>
        <v>#REF!</v>
      </c>
      <c r="U287" s="107" t="str">
        <f t="shared" ca="1" si="55"/>
        <v/>
      </c>
      <c r="V287" s="107">
        <f t="shared" ca="1" si="56"/>
        <v>0</v>
      </c>
      <c r="W287" s="107">
        <f t="shared" ca="1" si="58"/>
        <v>0</v>
      </c>
      <c r="X287" s="107">
        <f t="shared" ca="1" si="57"/>
        <v>0</v>
      </c>
      <c r="Y287" s="107">
        <f t="shared" ca="1" si="59"/>
        <v>0.99999999999999989</v>
      </c>
    </row>
    <row r="288" spans="6:25" x14ac:dyDescent="0.25">
      <c r="F288" s="107">
        <v>257</v>
      </c>
      <c r="G288" s="107" t="e">
        <f t="shared" ref="G288:G351" si="60">INDEX(Table_WeaponUpgrades,F288,1)</f>
        <v>#REF!</v>
      </c>
      <c r="H288" s="107">
        <f t="shared" ref="H288:H351" si="61">IFERROR(VLOOKUP(G288,Table_WeaponUpgrades,3,0),0)</f>
        <v>0</v>
      </c>
      <c r="I288" s="107">
        <f t="shared" si="50"/>
        <v>0</v>
      </c>
      <c r="J288" s="107">
        <f t="shared" si="49"/>
        <v>0</v>
      </c>
      <c r="K288" s="107">
        <f t="shared" si="51"/>
        <v>0.99999999999999967</v>
      </c>
      <c r="Q288" s="107">
        <v>285</v>
      </c>
      <c r="R288" s="107" t="e">
        <f t="shared" ca="1" si="52"/>
        <v>#REF!</v>
      </c>
      <c r="S288" s="107" t="e">
        <f t="shared" ca="1" si="53"/>
        <v>#REF!</v>
      </c>
      <c r="T288" s="107" t="e">
        <f t="shared" ca="1" si="54"/>
        <v>#REF!</v>
      </c>
      <c r="U288" s="107" t="str">
        <f t="shared" ca="1" si="55"/>
        <v/>
      </c>
      <c r="V288" s="107">
        <f t="shared" ca="1" si="56"/>
        <v>0</v>
      </c>
      <c r="W288" s="107">
        <f t="shared" ca="1" si="58"/>
        <v>0</v>
      </c>
      <c r="X288" s="107">
        <f t="shared" ca="1" si="57"/>
        <v>0</v>
      </c>
      <c r="Y288" s="107">
        <f t="shared" ca="1" si="59"/>
        <v>0.99999999999999989</v>
      </c>
    </row>
    <row r="289" spans="6:25" x14ac:dyDescent="0.25">
      <c r="F289" s="107">
        <v>258</v>
      </c>
      <c r="G289" s="107" t="e">
        <f t="shared" si="60"/>
        <v>#REF!</v>
      </c>
      <c r="H289" s="107">
        <f t="shared" si="61"/>
        <v>0</v>
      </c>
      <c r="I289" s="107">
        <f t="shared" si="50"/>
        <v>0</v>
      </c>
      <c r="J289" s="107">
        <f t="shared" ref="J289:J352" si="62">I289/$I$30</f>
        <v>0</v>
      </c>
      <c r="K289" s="107">
        <f t="shared" si="51"/>
        <v>0.99999999999999967</v>
      </c>
      <c r="Q289" s="107">
        <v>286</v>
      </c>
      <c r="R289" s="107" t="e">
        <f t="shared" ca="1" si="52"/>
        <v>#REF!</v>
      </c>
      <c r="S289" s="107" t="e">
        <f t="shared" ca="1" si="53"/>
        <v>#REF!</v>
      </c>
      <c r="T289" s="107" t="e">
        <f t="shared" ca="1" si="54"/>
        <v>#REF!</v>
      </c>
      <c r="U289" s="107" t="str">
        <f t="shared" ca="1" si="55"/>
        <v/>
      </c>
      <c r="V289" s="107">
        <f t="shared" ca="1" si="56"/>
        <v>0</v>
      </c>
      <c r="W289" s="107">
        <f t="shared" ca="1" si="58"/>
        <v>0</v>
      </c>
      <c r="X289" s="107">
        <f t="shared" ca="1" si="57"/>
        <v>0</v>
      </c>
      <c r="Y289" s="107">
        <f t="shared" ca="1" si="59"/>
        <v>0.99999999999999989</v>
      </c>
    </row>
    <row r="290" spans="6:25" x14ac:dyDescent="0.25">
      <c r="F290" s="107">
        <v>259</v>
      </c>
      <c r="G290" s="107" t="e">
        <f t="shared" si="60"/>
        <v>#REF!</v>
      </c>
      <c r="H290" s="107">
        <f t="shared" si="61"/>
        <v>0</v>
      </c>
      <c r="I290" s="107">
        <f t="shared" ref="I290:I353" si="63">IF(H290=0,0,$H$29+1-H290)/$H$30</f>
        <v>0</v>
      </c>
      <c r="J290" s="107">
        <f t="shared" si="62"/>
        <v>0</v>
      </c>
      <c r="K290" s="107">
        <f t="shared" ref="K290:K353" si="64">K289+J290</f>
        <v>0.99999999999999967</v>
      </c>
      <c r="Q290" s="107">
        <v>287</v>
      </c>
      <c r="R290" s="107" t="e">
        <f t="shared" ca="1" si="52"/>
        <v>#REF!</v>
      </c>
      <c r="S290" s="107" t="e">
        <f t="shared" ca="1" si="53"/>
        <v>#REF!</v>
      </c>
      <c r="T290" s="107" t="e">
        <f t="shared" ca="1" si="54"/>
        <v>#REF!</v>
      </c>
      <c r="U290" s="107" t="str">
        <f t="shared" ca="1" si="55"/>
        <v/>
      </c>
      <c r="V290" s="107">
        <f t="shared" ca="1" si="56"/>
        <v>0</v>
      </c>
      <c r="W290" s="107">
        <f t="shared" ca="1" si="58"/>
        <v>0</v>
      </c>
      <c r="X290" s="107">
        <f t="shared" ca="1" si="57"/>
        <v>0</v>
      </c>
      <c r="Y290" s="107">
        <f t="shared" ca="1" si="59"/>
        <v>0.99999999999999989</v>
      </c>
    </row>
    <row r="291" spans="6:25" x14ac:dyDescent="0.25">
      <c r="F291" s="107">
        <v>260</v>
      </c>
      <c r="G291" s="107" t="e">
        <f t="shared" si="60"/>
        <v>#REF!</v>
      </c>
      <c r="H291" s="107">
        <f t="shared" si="61"/>
        <v>0</v>
      </c>
      <c r="I291" s="107">
        <f t="shared" si="63"/>
        <v>0</v>
      </c>
      <c r="J291" s="107">
        <f t="shared" si="62"/>
        <v>0</v>
      </c>
      <c r="K291" s="107">
        <f t="shared" si="64"/>
        <v>0.99999999999999967</v>
      </c>
      <c r="Q291" s="107">
        <v>288</v>
      </c>
      <c r="R291" s="107" t="e">
        <f t="shared" ca="1" si="52"/>
        <v>#REF!</v>
      </c>
      <c r="S291" s="107" t="e">
        <f t="shared" ca="1" si="53"/>
        <v>#REF!</v>
      </c>
      <c r="T291" s="107" t="e">
        <f t="shared" ca="1" si="54"/>
        <v>#REF!</v>
      </c>
      <c r="U291" s="107" t="str">
        <f t="shared" ca="1" si="55"/>
        <v/>
      </c>
      <c r="V291" s="107">
        <f t="shared" ca="1" si="56"/>
        <v>0</v>
      </c>
      <c r="W291" s="107">
        <f t="shared" ca="1" si="58"/>
        <v>0</v>
      </c>
      <c r="X291" s="107">
        <f t="shared" ca="1" si="57"/>
        <v>0</v>
      </c>
      <c r="Y291" s="107">
        <f t="shared" ca="1" si="59"/>
        <v>0.99999999999999989</v>
      </c>
    </row>
    <row r="292" spans="6:25" x14ac:dyDescent="0.25">
      <c r="F292" s="107">
        <v>261</v>
      </c>
      <c r="G292" s="107" t="e">
        <f t="shared" si="60"/>
        <v>#REF!</v>
      </c>
      <c r="H292" s="107">
        <f t="shared" si="61"/>
        <v>0</v>
      </c>
      <c r="I292" s="107">
        <f t="shared" si="63"/>
        <v>0</v>
      </c>
      <c r="J292" s="107">
        <f t="shared" si="62"/>
        <v>0</v>
      </c>
      <c r="K292" s="107">
        <f t="shared" si="64"/>
        <v>0.99999999999999967</v>
      </c>
      <c r="Q292" s="107">
        <v>289</v>
      </c>
      <c r="R292" s="107" t="e">
        <f t="shared" ca="1" si="52"/>
        <v>#REF!</v>
      </c>
      <c r="S292" s="107" t="e">
        <f t="shared" ca="1" si="53"/>
        <v>#REF!</v>
      </c>
      <c r="T292" s="107" t="e">
        <f t="shared" ca="1" si="54"/>
        <v>#REF!</v>
      </c>
      <c r="U292" s="107" t="str">
        <f t="shared" ca="1" si="55"/>
        <v/>
      </c>
      <c r="V292" s="107">
        <f t="shared" ca="1" si="56"/>
        <v>0</v>
      </c>
      <c r="W292" s="107">
        <f t="shared" ca="1" si="58"/>
        <v>0</v>
      </c>
      <c r="X292" s="107">
        <f t="shared" ca="1" si="57"/>
        <v>0</v>
      </c>
      <c r="Y292" s="107">
        <f t="shared" ca="1" si="59"/>
        <v>0.99999999999999989</v>
      </c>
    </row>
    <row r="293" spans="6:25" x14ac:dyDescent="0.25">
      <c r="F293" s="107">
        <v>262</v>
      </c>
      <c r="G293" s="107" t="e">
        <f t="shared" si="60"/>
        <v>#REF!</v>
      </c>
      <c r="H293" s="107">
        <f t="shared" si="61"/>
        <v>0</v>
      </c>
      <c r="I293" s="107">
        <f t="shared" si="63"/>
        <v>0</v>
      </c>
      <c r="J293" s="107">
        <f t="shared" si="62"/>
        <v>0</v>
      </c>
      <c r="K293" s="107">
        <f t="shared" si="64"/>
        <v>0.99999999999999967</v>
      </c>
      <c r="Q293" s="107">
        <v>290</v>
      </c>
      <c r="R293" s="107" t="e">
        <f t="shared" ca="1" si="52"/>
        <v>#REF!</v>
      </c>
      <c r="S293" s="107" t="e">
        <f t="shared" ca="1" si="53"/>
        <v>#REF!</v>
      </c>
      <c r="T293" s="107" t="e">
        <f t="shared" ca="1" si="54"/>
        <v>#REF!</v>
      </c>
      <c r="U293" s="107" t="str">
        <f t="shared" ca="1" si="55"/>
        <v/>
      </c>
      <c r="V293" s="107">
        <f t="shared" ca="1" si="56"/>
        <v>0</v>
      </c>
      <c r="W293" s="107">
        <f t="shared" ca="1" si="58"/>
        <v>0</v>
      </c>
      <c r="X293" s="107">
        <f t="shared" ca="1" si="57"/>
        <v>0</v>
      </c>
      <c r="Y293" s="107">
        <f t="shared" ca="1" si="59"/>
        <v>0.99999999999999989</v>
      </c>
    </row>
    <row r="294" spans="6:25" x14ac:dyDescent="0.25">
      <c r="F294" s="107">
        <v>263</v>
      </c>
      <c r="G294" s="107" t="e">
        <f t="shared" si="60"/>
        <v>#REF!</v>
      </c>
      <c r="H294" s="107">
        <f t="shared" si="61"/>
        <v>0</v>
      </c>
      <c r="I294" s="107">
        <f t="shared" si="63"/>
        <v>0</v>
      </c>
      <c r="J294" s="107">
        <f t="shared" si="62"/>
        <v>0</v>
      </c>
      <c r="K294" s="107">
        <f t="shared" si="64"/>
        <v>0.99999999999999967</v>
      </c>
      <c r="Q294" s="107">
        <v>291</v>
      </c>
      <c r="R294" s="107" t="e">
        <f t="shared" ca="1" si="52"/>
        <v>#REF!</v>
      </c>
      <c r="S294" s="107" t="e">
        <f t="shared" ca="1" si="53"/>
        <v>#REF!</v>
      </c>
      <c r="T294" s="107" t="e">
        <f t="shared" ca="1" si="54"/>
        <v>#REF!</v>
      </c>
      <c r="U294" s="107" t="str">
        <f t="shared" ca="1" si="55"/>
        <v/>
      </c>
      <c r="V294" s="107">
        <f t="shared" ca="1" si="56"/>
        <v>0</v>
      </c>
      <c r="W294" s="107">
        <f t="shared" ca="1" si="58"/>
        <v>0</v>
      </c>
      <c r="X294" s="107">
        <f t="shared" ca="1" si="57"/>
        <v>0</v>
      </c>
      <c r="Y294" s="107">
        <f t="shared" ca="1" si="59"/>
        <v>0.99999999999999989</v>
      </c>
    </row>
    <row r="295" spans="6:25" x14ac:dyDescent="0.25">
      <c r="F295" s="107">
        <v>264</v>
      </c>
      <c r="G295" s="107" t="e">
        <f t="shared" si="60"/>
        <v>#REF!</v>
      </c>
      <c r="H295" s="107">
        <f t="shared" si="61"/>
        <v>0</v>
      </c>
      <c r="I295" s="107">
        <f t="shared" si="63"/>
        <v>0</v>
      </c>
      <c r="J295" s="107">
        <f t="shared" si="62"/>
        <v>0</v>
      </c>
      <c r="K295" s="107">
        <f t="shared" si="64"/>
        <v>0.99999999999999967</v>
      </c>
      <c r="Q295" s="107">
        <v>292</v>
      </c>
      <c r="R295" s="107" t="e">
        <f t="shared" ca="1" si="52"/>
        <v>#REF!</v>
      </c>
      <c r="S295" s="107" t="e">
        <f t="shared" ca="1" si="53"/>
        <v>#REF!</v>
      </c>
      <c r="T295" s="107" t="e">
        <f t="shared" ca="1" si="54"/>
        <v>#REF!</v>
      </c>
      <c r="U295" s="107" t="str">
        <f t="shared" ca="1" si="55"/>
        <v/>
      </c>
      <c r="V295" s="107">
        <f t="shared" ca="1" si="56"/>
        <v>0</v>
      </c>
      <c r="W295" s="107">
        <f t="shared" ca="1" si="58"/>
        <v>0</v>
      </c>
      <c r="X295" s="107">
        <f t="shared" ca="1" si="57"/>
        <v>0</v>
      </c>
      <c r="Y295" s="107">
        <f t="shared" ca="1" si="59"/>
        <v>0.99999999999999989</v>
      </c>
    </row>
    <row r="296" spans="6:25" x14ac:dyDescent="0.25">
      <c r="F296" s="107">
        <v>265</v>
      </c>
      <c r="G296" s="107" t="e">
        <f t="shared" si="60"/>
        <v>#REF!</v>
      </c>
      <c r="H296" s="107">
        <f t="shared" si="61"/>
        <v>0</v>
      </c>
      <c r="I296" s="107">
        <f t="shared" si="63"/>
        <v>0</v>
      </c>
      <c r="J296" s="107">
        <f t="shared" si="62"/>
        <v>0</v>
      </c>
      <c r="K296" s="107">
        <f t="shared" si="64"/>
        <v>0.99999999999999967</v>
      </c>
      <c r="Q296" s="107">
        <v>293</v>
      </c>
      <c r="R296" s="107" t="e">
        <f t="shared" ca="1" si="52"/>
        <v>#REF!</v>
      </c>
      <c r="S296" s="107" t="e">
        <f t="shared" ca="1" si="53"/>
        <v>#REF!</v>
      </c>
      <c r="T296" s="107" t="e">
        <f t="shared" ca="1" si="54"/>
        <v>#REF!</v>
      </c>
      <c r="U296" s="107" t="str">
        <f t="shared" ca="1" si="55"/>
        <v/>
      </c>
      <c r="V296" s="107">
        <f t="shared" ca="1" si="56"/>
        <v>0</v>
      </c>
      <c r="W296" s="107">
        <f t="shared" ca="1" si="58"/>
        <v>0</v>
      </c>
      <c r="X296" s="107">
        <f t="shared" ca="1" si="57"/>
        <v>0</v>
      </c>
      <c r="Y296" s="107">
        <f t="shared" ca="1" si="59"/>
        <v>0.99999999999999989</v>
      </c>
    </row>
    <row r="297" spans="6:25" x14ac:dyDescent="0.25">
      <c r="F297" s="107">
        <v>266</v>
      </c>
      <c r="G297" s="107" t="e">
        <f t="shared" si="60"/>
        <v>#REF!</v>
      </c>
      <c r="H297" s="107">
        <f t="shared" si="61"/>
        <v>0</v>
      </c>
      <c r="I297" s="107">
        <f t="shared" si="63"/>
        <v>0</v>
      </c>
      <c r="J297" s="107">
        <f t="shared" si="62"/>
        <v>0</v>
      </c>
      <c r="K297" s="107">
        <f t="shared" si="64"/>
        <v>0.99999999999999967</v>
      </c>
      <c r="Q297" s="107">
        <v>294</v>
      </c>
      <c r="R297" s="107" t="e">
        <f t="shared" ca="1" si="52"/>
        <v>#REF!</v>
      </c>
      <c r="S297" s="107" t="e">
        <f t="shared" ca="1" si="53"/>
        <v>#REF!</v>
      </c>
      <c r="T297" s="107" t="e">
        <f t="shared" ca="1" si="54"/>
        <v>#REF!</v>
      </c>
      <c r="U297" s="107" t="str">
        <f t="shared" ca="1" si="55"/>
        <v/>
      </c>
      <c r="V297" s="107">
        <f t="shared" ca="1" si="56"/>
        <v>0</v>
      </c>
      <c r="W297" s="107">
        <f t="shared" ca="1" si="58"/>
        <v>0</v>
      </c>
      <c r="X297" s="107">
        <f t="shared" ca="1" si="57"/>
        <v>0</v>
      </c>
      <c r="Y297" s="107">
        <f t="shared" ca="1" si="59"/>
        <v>0.99999999999999989</v>
      </c>
    </row>
    <row r="298" spans="6:25" x14ac:dyDescent="0.25">
      <c r="F298" s="107">
        <v>267</v>
      </c>
      <c r="G298" s="107" t="e">
        <f t="shared" si="60"/>
        <v>#REF!</v>
      </c>
      <c r="H298" s="107">
        <f t="shared" si="61"/>
        <v>0</v>
      </c>
      <c r="I298" s="107">
        <f t="shared" si="63"/>
        <v>0</v>
      </c>
      <c r="J298" s="107">
        <f t="shared" si="62"/>
        <v>0</v>
      </c>
      <c r="K298" s="107">
        <f t="shared" si="64"/>
        <v>0.99999999999999967</v>
      </c>
      <c r="Q298" s="107">
        <v>295</v>
      </c>
      <c r="R298" s="107" t="e">
        <f t="shared" ca="1" si="52"/>
        <v>#REF!</v>
      </c>
      <c r="S298" s="107" t="e">
        <f t="shared" ca="1" si="53"/>
        <v>#REF!</v>
      </c>
      <c r="T298" s="107" t="e">
        <f t="shared" ca="1" si="54"/>
        <v>#REF!</v>
      </c>
      <c r="U298" s="107" t="str">
        <f t="shared" ca="1" si="55"/>
        <v/>
      </c>
      <c r="V298" s="107">
        <f t="shared" ca="1" si="56"/>
        <v>0</v>
      </c>
      <c r="W298" s="107">
        <f t="shared" ca="1" si="58"/>
        <v>0</v>
      </c>
      <c r="X298" s="107">
        <f t="shared" ca="1" si="57"/>
        <v>0</v>
      </c>
      <c r="Y298" s="107">
        <f t="shared" ca="1" si="59"/>
        <v>0.99999999999999989</v>
      </c>
    </row>
    <row r="299" spans="6:25" x14ac:dyDescent="0.25">
      <c r="F299" s="107">
        <v>268</v>
      </c>
      <c r="G299" s="107" t="e">
        <f t="shared" si="60"/>
        <v>#REF!</v>
      </c>
      <c r="H299" s="107">
        <f t="shared" si="61"/>
        <v>0</v>
      </c>
      <c r="I299" s="107">
        <f t="shared" si="63"/>
        <v>0</v>
      </c>
      <c r="J299" s="107">
        <f t="shared" si="62"/>
        <v>0</v>
      </c>
      <c r="K299" s="107">
        <f t="shared" si="64"/>
        <v>0.99999999999999967</v>
      </c>
      <c r="Q299" s="107">
        <v>296</v>
      </c>
      <c r="R299" s="107" t="e">
        <f t="shared" ca="1" si="52"/>
        <v>#REF!</v>
      </c>
      <c r="S299" s="107" t="e">
        <f t="shared" ca="1" si="53"/>
        <v>#REF!</v>
      </c>
      <c r="T299" s="107" t="e">
        <f t="shared" ca="1" si="54"/>
        <v>#REF!</v>
      </c>
      <c r="U299" s="107" t="str">
        <f t="shared" ca="1" si="55"/>
        <v/>
      </c>
      <c r="V299" s="107">
        <f t="shared" ca="1" si="56"/>
        <v>0</v>
      </c>
      <c r="W299" s="107">
        <f t="shared" ca="1" si="58"/>
        <v>0</v>
      </c>
      <c r="X299" s="107">
        <f t="shared" ca="1" si="57"/>
        <v>0</v>
      </c>
      <c r="Y299" s="107">
        <f t="shared" ca="1" si="59"/>
        <v>0.99999999999999989</v>
      </c>
    </row>
    <row r="300" spans="6:25" x14ac:dyDescent="0.25">
      <c r="F300" s="107">
        <v>269</v>
      </c>
      <c r="G300" s="107" t="e">
        <f t="shared" si="60"/>
        <v>#REF!</v>
      </c>
      <c r="H300" s="107">
        <f t="shared" si="61"/>
        <v>0</v>
      </c>
      <c r="I300" s="107">
        <f t="shared" si="63"/>
        <v>0</v>
      </c>
      <c r="J300" s="107">
        <f t="shared" si="62"/>
        <v>0</v>
      </c>
      <c r="K300" s="107">
        <f t="shared" si="64"/>
        <v>0.99999999999999967</v>
      </c>
      <c r="Q300" s="107">
        <v>297</v>
      </c>
      <c r="R300" s="107" t="e">
        <f t="shared" ca="1" si="52"/>
        <v>#REF!</v>
      </c>
      <c r="S300" s="107" t="e">
        <f t="shared" ca="1" si="53"/>
        <v>#REF!</v>
      </c>
      <c r="T300" s="107" t="e">
        <f t="shared" ca="1" si="54"/>
        <v>#REF!</v>
      </c>
      <c r="U300" s="107" t="str">
        <f t="shared" ca="1" si="55"/>
        <v/>
      </c>
      <c r="V300" s="107">
        <f t="shared" ca="1" si="56"/>
        <v>0</v>
      </c>
      <c r="W300" s="107">
        <f t="shared" ca="1" si="58"/>
        <v>0</v>
      </c>
      <c r="X300" s="107">
        <f t="shared" ca="1" si="57"/>
        <v>0</v>
      </c>
      <c r="Y300" s="107">
        <f t="shared" ca="1" si="59"/>
        <v>0.99999999999999989</v>
      </c>
    </row>
    <row r="301" spans="6:25" x14ac:dyDescent="0.25">
      <c r="F301" s="107">
        <v>270</v>
      </c>
      <c r="G301" s="107" t="e">
        <f t="shared" si="60"/>
        <v>#REF!</v>
      </c>
      <c r="H301" s="107">
        <f t="shared" si="61"/>
        <v>0</v>
      </c>
      <c r="I301" s="107">
        <f t="shared" si="63"/>
        <v>0</v>
      </c>
      <c r="J301" s="107">
        <f t="shared" si="62"/>
        <v>0</v>
      </c>
      <c r="K301" s="107">
        <f t="shared" si="64"/>
        <v>0.99999999999999967</v>
      </c>
      <c r="Q301" s="107">
        <v>298</v>
      </c>
      <c r="R301" s="107" t="e">
        <f t="shared" ca="1" si="52"/>
        <v>#REF!</v>
      </c>
      <c r="S301" s="107" t="e">
        <f t="shared" ca="1" si="53"/>
        <v>#REF!</v>
      </c>
      <c r="T301" s="107" t="e">
        <f t="shared" ca="1" si="54"/>
        <v>#REF!</v>
      </c>
      <c r="U301" s="107" t="str">
        <f t="shared" ca="1" si="55"/>
        <v/>
      </c>
      <c r="V301" s="107">
        <f t="shared" ca="1" si="56"/>
        <v>0</v>
      </c>
      <c r="W301" s="107">
        <f t="shared" ca="1" si="58"/>
        <v>0</v>
      </c>
      <c r="X301" s="107">
        <f t="shared" ca="1" si="57"/>
        <v>0</v>
      </c>
      <c r="Y301" s="107">
        <f t="shared" ca="1" si="59"/>
        <v>0.99999999999999989</v>
      </c>
    </row>
    <row r="302" spans="6:25" x14ac:dyDescent="0.25">
      <c r="F302" s="107">
        <v>271</v>
      </c>
      <c r="G302" s="107" t="e">
        <f t="shared" si="60"/>
        <v>#REF!</v>
      </c>
      <c r="H302" s="107">
        <f t="shared" si="61"/>
        <v>0</v>
      </c>
      <c r="I302" s="107">
        <f t="shared" si="63"/>
        <v>0</v>
      </c>
      <c r="J302" s="107">
        <f t="shared" si="62"/>
        <v>0</v>
      </c>
      <c r="K302" s="107">
        <f t="shared" si="64"/>
        <v>0.99999999999999967</v>
      </c>
      <c r="Q302" s="107">
        <v>299</v>
      </c>
      <c r="R302" s="107" t="e">
        <f t="shared" ca="1" si="52"/>
        <v>#REF!</v>
      </c>
      <c r="S302" s="107" t="e">
        <f t="shared" ca="1" si="53"/>
        <v>#REF!</v>
      </c>
      <c r="T302" s="107" t="e">
        <f t="shared" ca="1" si="54"/>
        <v>#REF!</v>
      </c>
      <c r="U302" s="107" t="str">
        <f t="shared" ca="1" si="55"/>
        <v/>
      </c>
      <c r="V302" s="107">
        <f t="shared" ca="1" si="56"/>
        <v>0</v>
      </c>
      <c r="W302" s="107">
        <f t="shared" ca="1" si="58"/>
        <v>0</v>
      </c>
      <c r="X302" s="107">
        <f t="shared" ca="1" si="57"/>
        <v>0</v>
      </c>
      <c r="Y302" s="107">
        <f t="shared" ca="1" si="59"/>
        <v>0.99999999999999989</v>
      </c>
    </row>
    <row r="303" spans="6:25" x14ac:dyDescent="0.25">
      <c r="F303" s="107">
        <v>272</v>
      </c>
      <c r="G303" s="107" t="e">
        <f t="shared" si="60"/>
        <v>#REF!</v>
      </c>
      <c r="H303" s="107">
        <f t="shared" si="61"/>
        <v>0</v>
      </c>
      <c r="I303" s="107">
        <f t="shared" si="63"/>
        <v>0</v>
      </c>
      <c r="J303" s="107">
        <f t="shared" si="62"/>
        <v>0</v>
      </c>
      <c r="K303" s="107">
        <f t="shared" si="64"/>
        <v>0.99999999999999967</v>
      </c>
      <c r="Q303" s="107">
        <v>300</v>
      </c>
      <c r="R303" s="107" t="e">
        <f t="shared" ca="1" si="52"/>
        <v>#REF!</v>
      </c>
      <c r="S303" s="107" t="e">
        <f t="shared" ca="1" si="53"/>
        <v>#REF!</v>
      </c>
      <c r="T303" s="107" t="e">
        <f t="shared" ca="1" si="54"/>
        <v>#REF!</v>
      </c>
      <c r="U303" s="107" t="str">
        <f t="shared" ca="1" si="55"/>
        <v/>
      </c>
      <c r="V303" s="107">
        <f t="shared" ca="1" si="56"/>
        <v>0</v>
      </c>
      <c r="W303" s="107">
        <f t="shared" ca="1" si="58"/>
        <v>0</v>
      </c>
      <c r="X303" s="107">
        <f t="shared" ca="1" si="57"/>
        <v>0</v>
      </c>
      <c r="Y303" s="107">
        <f t="shared" ca="1" si="59"/>
        <v>0.99999999999999989</v>
      </c>
    </row>
    <row r="304" spans="6:25" x14ac:dyDescent="0.25">
      <c r="F304" s="107">
        <v>273</v>
      </c>
      <c r="G304" s="107" t="e">
        <f t="shared" si="60"/>
        <v>#REF!</v>
      </c>
      <c r="H304" s="107">
        <f t="shared" si="61"/>
        <v>0</v>
      </c>
      <c r="I304" s="107">
        <f t="shared" si="63"/>
        <v>0</v>
      </c>
      <c r="J304" s="107">
        <f t="shared" si="62"/>
        <v>0</v>
      </c>
      <c r="K304" s="107">
        <f t="shared" si="64"/>
        <v>0.99999999999999967</v>
      </c>
      <c r="Q304" s="107">
        <v>301</v>
      </c>
      <c r="R304" s="107" t="e">
        <f t="shared" ca="1" si="52"/>
        <v>#REF!</v>
      </c>
      <c r="S304" s="107" t="e">
        <f t="shared" ca="1" si="53"/>
        <v>#REF!</v>
      </c>
      <c r="T304" s="107" t="e">
        <f t="shared" ca="1" si="54"/>
        <v>#REF!</v>
      </c>
      <c r="U304" s="107" t="str">
        <f t="shared" ca="1" si="55"/>
        <v/>
      </c>
      <c r="V304" s="107">
        <f t="shared" ca="1" si="56"/>
        <v>0</v>
      </c>
      <c r="W304" s="107">
        <f t="shared" ca="1" si="58"/>
        <v>0</v>
      </c>
      <c r="X304" s="107">
        <f t="shared" ca="1" si="57"/>
        <v>0</v>
      </c>
      <c r="Y304" s="107">
        <f t="shared" ca="1" si="59"/>
        <v>0.99999999999999989</v>
      </c>
    </row>
    <row r="305" spans="6:25" x14ac:dyDescent="0.25">
      <c r="F305" s="107">
        <v>274</v>
      </c>
      <c r="G305" s="107" t="e">
        <f t="shared" si="60"/>
        <v>#REF!</v>
      </c>
      <c r="H305" s="107">
        <f t="shared" si="61"/>
        <v>0</v>
      </c>
      <c r="I305" s="107">
        <f t="shared" si="63"/>
        <v>0</v>
      </c>
      <c r="J305" s="107">
        <f t="shared" si="62"/>
        <v>0</v>
      </c>
      <c r="K305" s="107">
        <f t="shared" si="64"/>
        <v>0.99999999999999967</v>
      </c>
      <c r="Q305" s="107">
        <v>302</v>
      </c>
      <c r="R305" s="107" t="e">
        <f t="shared" ca="1" si="52"/>
        <v>#REF!</v>
      </c>
      <c r="S305" s="107" t="e">
        <f t="shared" ca="1" si="53"/>
        <v>#REF!</v>
      </c>
      <c r="T305" s="107" t="e">
        <f t="shared" ca="1" si="54"/>
        <v>#REF!</v>
      </c>
      <c r="U305" s="107" t="str">
        <f t="shared" ca="1" si="55"/>
        <v/>
      </c>
      <c r="V305" s="107">
        <f t="shared" ca="1" si="56"/>
        <v>0</v>
      </c>
      <c r="W305" s="107">
        <f t="shared" ca="1" si="58"/>
        <v>0</v>
      </c>
      <c r="X305" s="107">
        <f t="shared" ca="1" si="57"/>
        <v>0</v>
      </c>
      <c r="Y305" s="107">
        <f t="shared" ca="1" si="59"/>
        <v>0.99999999999999989</v>
      </c>
    </row>
    <row r="306" spans="6:25" x14ac:dyDescent="0.25">
      <c r="F306" s="107">
        <v>275</v>
      </c>
      <c r="G306" s="107" t="e">
        <f t="shared" si="60"/>
        <v>#REF!</v>
      </c>
      <c r="H306" s="107">
        <f t="shared" si="61"/>
        <v>0</v>
      </c>
      <c r="I306" s="107">
        <f t="shared" si="63"/>
        <v>0</v>
      </c>
      <c r="J306" s="107">
        <f t="shared" si="62"/>
        <v>0</v>
      </c>
      <c r="K306" s="107">
        <f t="shared" si="64"/>
        <v>0.99999999999999967</v>
      </c>
      <c r="Q306" s="107">
        <v>303</v>
      </c>
      <c r="R306" s="107" t="e">
        <f t="shared" ca="1" si="52"/>
        <v>#REF!</v>
      </c>
      <c r="S306" s="107" t="e">
        <f t="shared" ca="1" si="53"/>
        <v>#REF!</v>
      </c>
      <c r="T306" s="107" t="e">
        <f t="shared" ca="1" si="54"/>
        <v>#REF!</v>
      </c>
      <c r="U306" s="107" t="str">
        <f t="shared" ca="1" si="55"/>
        <v/>
      </c>
      <c r="V306" s="107">
        <f t="shared" ca="1" si="56"/>
        <v>0</v>
      </c>
      <c r="W306" s="107">
        <f t="shared" ca="1" si="58"/>
        <v>0</v>
      </c>
      <c r="X306" s="107">
        <f t="shared" ca="1" si="57"/>
        <v>0</v>
      </c>
      <c r="Y306" s="107">
        <f t="shared" ca="1" si="59"/>
        <v>0.99999999999999989</v>
      </c>
    </row>
    <row r="307" spans="6:25" x14ac:dyDescent="0.25">
      <c r="F307" s="107">
        <v>276</v>
      </c>
      <c r="G307" s="107" t="e">
        <f t="shared" si="60"/>
        <v>#REF!</v>
      </c>
      <c r="H307" s="107">
        <f t="shared" si="61"/>
        <v>0</v>
      </c>
      <c r="I307" s="107">
        <f t="shared" si="63"/>
        <v>0</v>
      </c>
      <c r="J307" s="107">
        <f t="shared" si="62"/>
        <v>0</v>
      </c>
      <c r="K307" s="107">
        <f t="shared" si="64"/>
        <v>0.99999999999999967</v>
      </c>
      <c r="Q307" s="107">
        <v>304</v>
      </c>
      <c r="R307" s="107" t="e">
        <f t="shared" ca="1" si="52"/>
        <v>#REF!</v>
      </c>
      <c r="S307" s="107" t="e">
        <f t="shared" ca="1" si="53"/>
        <v>#REF!</v>
      </c>
      <c r="T307" s="107" t="e">
        <f t="shared" ca="1" si="54"/>
        <v>#REF!</v>
      </c>
      <c r="U307" s="107" t="str">
        <f t="shared" ca="1" si="55"/>
        <v/>
      </c>
      <c r="V307" s="107">
        <f t="shared" ca="1" si="56"/>
        <v>0</v>
      </c>
      <c r="W307" s="107">
        <f t="shared" ca="1" si="58"/>
        <v>0</v>
      </c>
      <c r="X307" s="107">
        <f t="shared" ca="1" si="57"/>
        <v>0</v>
      </c>
      <c r="Y307" s="107">
        <f t="shared" ca="1" si="59"/>
        <v>0.99999999999999989</v>
      </c>
    </row>
    <row r="308" spans="6:25" x14ac:dyDescent="0.25">
      <c r="F308" s="107">
        <v>277</v>
      </c>
      <c r="G308" s="107" t="e">
        <f t="shared" si="60"/>
        <v>#REF!</v>
      </c>
      <c r="H308" s="107">
        <f t="shared" si="61"/>
        <v>0</v>
      </c>
      <c r="I308" s="107">
        <f t="shared" si="63"/>
        <v>0</v>
      </c>
      <c r="J308" s="107">
        <f t="shared" si="62"/>
        <v>0</v>
      </c>
      <c r="K308" s="107">
        <f t="shared" si="64"/>
        <v>0.99999999999999967</v>
      </c>
      <c r="Q308" s="107">
        <v>305</v>
      </c>
      <c r="R308" s="107" t="e">
        <f t="shared" ca="1" si="52"/>
        <v>#REF!</v>
      </c>
      <c r="S308" s="107" t="e">
        <f t="shared" ca="1" si="53"/>
        <v>#REF!</v>
      </c>
      <c r="T308" s="107" t="e">
        <f t="shared" ca="1" si="54"/>
        <v>#REF!</v>
      </c>
      <c r="U308" s="107" t="str">
        <f t="shared" ca="1" si="55"/>
        <v/>
      </c>
      <c r="V308" s="107">
        <f t="shared" ca="1" si="56"/>
        <v>0</v>
      </c>
      <c r="W308" s="107">
        <f t="shared" ca="1" si="58"/>
        <v>0</v>
      </c>
      <c r="X308" s="107">
        <f t="shared" ca="1" si="57"/>
        <v>0</v>
      </c>
      <c r="Y308" s="107">
        <f t="shared" ca="1" si="59"/>
        <v>0.99999999999999989</v>
      </c>
    </row>
    <row r="309" spans="6:25" x14ac:dyDescent="0.25">
      <c r="F309" s="107">
        <v>278</v>
      </c>
      <c r="G309" s="107" t="e">
        <f t="shared" si="60"/>
        <v>#REF!</v>
      </c>
      <c r="H309" s="107">
        <f t="shared" si="61"/>
        <v>0</v>
      </c>
      <c r="I309" s="107">
        <f t="shared" si="63"/>
        <v>0</v>
      </c>
      <c r="J309" s="107">
        <f t="shared" si="62"/>
        <v>0</v>
      </c>
      <c r="K309" s="107">
        <f t="shared" si="64"/>
        <v>0.99999999999999967</v>
      </c>
      <c r="Q309" s="107">
        <v>306</v>
      </c>
      <c r="R309" s="107" t="e">
        <f t="shared" ca="1" si="52"/>
        <v>#REF!</v>
      </c>
      <c r="S309" s="107" t="e">
        <f t="shared" ca="1" si="53"/>
        <v>#REF!</v>
      </c>
      <c r="T309" s="107" t="e">
        <f t="shared" ca="1" si="54"/>
        <v>#REF!</v>
      </c>
      <c r="U309" s="107" t="str">
        <f t="shared" ca="1" si="55"/>
        <v/>
      </c>
      <c r="V309" s="107">
        <f t="shared" ca="1" si="56"/>
        <v>0</v>
      </c>
      <c r="W309" s="107">
        <f t="shared" ca="1" si="58"/>
        <v>0</v>
      </c>
      <c r="X309" s="107">
        <f t="shared" ca="1" si="57"/>
        <v>0</v>
      </c>
      <c r="Y309" s="107">
        <f t="shared" ca="1" si="59"/>
        <v>0.99999999999999989</v>
      </c>
    </row>
    <row r="310" spans="6:25" x14ac:dyDescent="0.25">
      <c r="F310" s="107">
        <v>279</v>
      </c>
      <c r="G310" s="107" t="e">
        <f t="shared" si="60"/>
        <v>#REF!</v>
      </c>
      <c r="H310" s="107">
        <f t="shared" si="61"/>
        <v>0</v>
      </c>
      <c r="I310" s="107">
        <f t="shared" si="63"/>
        <v>0</v>
      </c>
      <c r="J310" s="107">
        <f t="shared" si="62"/>
        <v>0</v>
      </c>
      <c r="K310" s="107">
        <f t="shared" si="64"/>
        <v>0.99999999999999967</v>
      </c>
      <c r="Q310" s="107">
        <v>307</v>
      </c>
      <c r="R310" s="107" t="e">
        <f t="shared" ca="1" si="52"/>
        <v>#REF!</v>
      </c>
      <c r="S310" s="107" t="e">
        <f t="shared" ca="1" si="53"/>
        <v>#REF!</v>
      </c>
      <c r="T310" s="107" t="e">
        <f t="shared" ca="1" si="54"/>
        <v>#REF!</v>
      </c>
      <c r="U310" s="107" t="str">
        <f t="shared" ca="1" si="55"/>
        <v/>
      </c>
      <c r="V310" s="107">
        <f t="shared" ca="1" si="56"/>
        <v>0</v>
      </c>
      <c r="W310" s="107">
        <f t="shared" ca="1" si="58"/>
        <v>0</v>
      </c>
      <c r="X310" s="107">
        <f t="shared" ca="1" si="57"/>
        <v>0</v>
      </c>
      <c r="Y310" s="107">
        <f t="shared" ca="1" si="59"/>
        <v>0.99999999999999989</v>
      </c>
    </row>
    <row r="311" spans="6:25" x14ac:dyDescent="0.25">
      <c r="F311" s="107">
        <v>280</v>
      </c>
      <c r="G311" s="107" t="e">
        <f t="shared" si="60"/>
        <v>#REF!</v>
      </c>
      <c r="H311" s="107">
        <f t="shared" si="61"/>
        <v>0</v>
      </c>
      <c r="I311" s="107">
        <f t="shared" si="63"/>
        <v>0</v>
      </c>
      <c r="J311" s="107">
        <f t="shared" si="62"/>
        <v>0</v>
      </c>
      <c r="K311" s="107">
        <f t="shared" si="64"/>
        <v>0.99999999999999967</v>
      </c>
      <c r="Q311" s="107">
        <v>308</v>
      </c>
      <c r="R311" s="107" t="e">
        <f t="shared" ca="1" si="52"/>
        <v>#REF!</v>
      </c>
      <c r="S311" s="107" t="e">
        <f t="shared" ca="1" si="53"/>
        <v>#REF!</v>
      </c>
      <c r="T311" s="107" t="e">
        <f t="shared" ca="1" si="54"/>
        <v>#REF!</v>
      </c>
      <c r="U311" s="107" t="str">
        <f t="shared" ca="1" si="55"/>
        <v/>
      </c>
      <c r="V311" s="107">
        <f t="shared" ca="1" si="56"/>
        <v>0</v>
      </c>
      <c r="W311" s="107">
        <f t="shared" ca="1" si="58"/>
        <v>0</v>
      </c>
      <c r="X311" s="107">
        <f t="shared" ca="1" si="57"/>
        <v>0</v>
      </c>
      <c r="Y311" s="107">
        <f t="shared" ca="1" si="59"/>
        <v>0.99999999999999989</v>
      </c>
    </row>
    <row r="312" spans="6:25" x14ac:dyDescent="0.25">
      <c r="F312" s="107">
        <v>281</v>
      </c>
      <c r="G312" s="107" t="e">
        <f t="shared" si="60"/>
        <v>#REF!</v>
      </c>
      <c r="H312" s="107">
        <f t="shared" si="61"/>
        <v>0</v>
      </c>
      <c r="I312" s="107">
        <f t="shared" si="63"/>
        <v>0</v>
      </c>
      <c r="J312" s="107">
        <f t="shared" si="62"/>
        <v>0</v>
      </c>
      <c r="K312" s="107">
        <f t="shared" si="64"/>
        <v>0.99999999999999967</v>
      </c>
      <c r="Q312" s="107">
        <v>309</v>
      </c>
      <c r="R312" s="107" t="e">
        <f t="shared" ca="1" si="52"/>
        <v>#REF!</v>
      </c>
      <c r="S312" s="107" t="e">
        <f t="shared" ca="1" si="53"/>
        <v>#REF!</v>
      </c>
      <c r="T312" s="107" t="e">
        <f t="shared" ca="1" si="54"/>
        <v>#REF!</v>
      </c>
      <c r="U312" s="107" t="str">
        <f t="shared" ca="1" si="55"/>
        <v/>
      </c>
      <c r="V312" s="107">
        <f t="shared" ca="1" si="56"/>
        <v>0</v>
      </c>
      <c r="W312" s="107">
        <f t="shared" ca="1" si="58"/>
        <v>0</v>
      </c>
      <c r="X312" s="107">
        <f t="shared" ca="1" si="57"/>
        <v>0</v>
      </c>
      <c r="Y312" s="107">
        <f t="shared" ca="1" si="59"/>
        <v>0.99999999999999989</v>
      </c>
    </row>
    <row r="313" spans="6:25" x14ac:dyDescent="0.25">
      <c r="F313" s="107">
        <v>282</v>
      </c>
      <c r="G313" s="107" t="e">
        <f t="shared" si="60"/>
        <v>#REF!</v>
      </c>
      <c r="H313" s="107">
        <f t="shared" si="61"/>
        <v>0</v>
      </c>
      <c r="I313" s="107">
        <f t="shared" si="63"/>
        <v>0</v>
      </c>
      <c r="J313" s="107">
        <f t="shared" si="62"/>
        <v>0</v>
      </c>
      <c r="K313" s="107">
        <f t="shared" si="64"/>
        <v>0.99999999999999967</v>
      </c>
      <c r="Q313" s="107">
        <v>310</v>
      </c>
      <c r="R313" s="107" t="e">
        <f t="shared" ca="1" si="52"/>
        <v>#REF!</v>
      </c>
      <c r="S313" s="107" t="e">
        <f t="shared" ca="1" si="53"/>
        <v>#REF!</v>
      </c>
      <c r="T313" s="107" t="e">
        <f t="shared" ca="1" si="54"/>
        <v>#REF!</v>
      </c>
      <c r="U313" s="107" t="str">
        <f t="shared" ca="1" si="55"/>
        <v/>
      </c>
      <c r="V313" s="107">
        <f t="shared" ca="1" si="56"/>
        <v>0</v>
      </c>
      <c r="W313" s="107">
        <f t="shared" ca="1" si="58"/>
        <v>0</v>
      </c>
      <c r="X313" s="107">
        <f t="shared" ca="1" si="57"/>
        <v>0</v>
      </c>
      <c r="Y313" s="107">
        <f t="shared" ca="1" si="59"/>
        <v>0.99999999999999989</v>
      </c>
    </row>
    <row r="314" spans="6:25" x14ac:dyDescent="0.25">
      <c r="F314" s="107">
        <v>283</v>
      </c>
      <c r="G314" s="107" t="e">
        <f t="shared" si="60"/>
        <v>#REF!</v>
      </c>
      <c r="H314" s="107">
        <f t="shared" si="61"/>
        <v>0</v>
      </c>
      <c r="I314" s="107">
        <f t="shared" si="63"/>
        <v>0</v>
      </c>
      <c r="J314" s="107">
        <f t="shared" si="62"/>
        <v>0</v>
      </c>
      <c r="K314" s="107">
        <f t="shared" si="64"/>
        <v>0.99999999999999967</v>
      </c>
      <c r="Q314" s="107">
        <v>311</v>
      </c>
      <c r="R314" s="107" t="e">
        <f t="shared" ca="1" si="52"/>
        <v>#REF!</v>
      </c>
      <c r="S314" s="107" t="e">
        <f t="shared" ca="1" si="53"/>
        <v>#REF!</v>
      </c>
      <c r="T314" s="107" t="e">
        <f t="shared" ca="1" si="54"/>
        <v>#REF!</v>
      </c>
      <c r="U314" s="107" t="str">
        <f t="shared" ca="1" si="55"/>
        <v/>
      </c>
      <c r="V314" s="107">
        <f t="shared" ca="1" si="56"/>
        <v>0</v>
      </c>
      <c r="W314" s="107">
        <f t="shared" ca="1" si="58"/>
        <v>0</v>
      </c>
      <c r="X314" s="107">
        <f t="shared" ca="1" si="57"/>
        <v>0</v>
      </c>
      <c r="Y314" s="107">
        <f t="shared" ca="1" si="59"/>
        <v>0.99999999999999989</v>
      </c>
    </row>
    <row r="315" spans="6:25" x14ac:dyDescent="0.25">
      <c r="F315" s="107">
        <v>284</v>
      </c>
      <c r="G315" s="107" t="e">
        <f t="shared" si="60"/>
        <v>#REF!</v>
      </c>
      <c r="H315" s="107">
        <f t="shared" si="61"/>
        <v>0</v>
      </c>
      <c r="I315" s="107">
        <f t="shared" si="63"/>
        <v>0</v>
      </c>
      <c r="J315" s="107">
        <f t="shared" si="62"/>
        <v>0</v>
      </c>
      <c r="K315" s="107">
        <f t="shared" si="64"/>
        <v>0.99999999999999967</v>
      </c>
      <c r="Q315" s="107">
        <v>312</v>
      </c>
      <c r="R315" s="107" t="e">
        <f t="shared" ca="1" si="52"/>
        <v>#REF!</v>
      </c>
      <c r="S315" s="107" t="e">
        <f t="shared" ca="1" si="53"/>
        <v>#REF!</v>
      </c>
      <c r="T315" s="107" t="e">
        <f t="shared" ca="1" si="54"/>
        <v>#REF!</v>
      </c>
      <c r="U315" s="107" t="str">
        <f t="shared" ca="1" si="55"/>
        <v/>
      </c>
      <c r="V315" s="107">
        <f t="shared" ca="1" si="56"/>
        <v>0</v>
      </c>
      <c r="W315" s="107">
        <f t="shared" ca="1" si="58"/>
        <v>0</v>
      </c>
      <c r="X315" s="107">
        <f t="shared" ca="1" si="57"/>
        <v>0</v>
      </c>
      <c r="Y315" s="107">
        <f t="shared" ca="1" si="59"/>
        <v>0.99999999999999989</v>
      </c>
    </row>
    <row r="316" spans="6:25" x14ac:dyDescent="0.25">
      <c r="F316" s="107">
        <v>285</v>
      </c>
      <c r="G316" s="107" t="e">
        <f t="shared" si="60"/>
        <v>#REF!</v>
      </c>
      <c r="H316" s="107">
        <f t="shared" si="61"/>
        <v>0</v>
      </c>
      <c r="I316" s="107">
        <f t="shared" si="63"/>
        <v>0</v>
      </c>
      <c r="J316" s="107">
        <f t="shared" si="62"/>
        <v>0</v>
      </c>
      <c r="K316" s="107">
        <f t="shared" si="64"/>
        <v>0.99999999999999967</v>
      </c>
      <c r="Q316" s="107">
        <v>313</v>
      </c>
      <c r="R316" s="107" t="e">
        <f t="shared" ca="1" si="52"/>
        <v>#REF!</v>
      </c>
      <c r="S316" s="107" t="e">
        <f t="shared" ca="1" si="53"/>
        <v>#REF!</v>
      </c>
      <c r="T316" s="107" t="e">
        <f t="shared" ca="1" si="54"/>
        <v>#REF!</v>
      </c>
      <c r="U316" s="107" t="str">
        <f t="shared" ca="1" si="55"/>
        <v/>
      </c>
      <c r="V316" s="107">
        <f t="shared" ca="1" si="56"/>
        <v>0</v>
      </c>
      <c r="W316" s="107">
        <f t="shared" ca="1" si="58"/>
        <v>0</v>
      </c>
      <c r="X316" s="107">
        <f t="shared" ca="1" si="57"/>
        <v>0</v>
      </c>
      <c r="Y316" s="107">
        <f t="shared" ca="1" si="59"/>
        <v>0.99999999999999989</v>
      </c>
    </row>
    <row r="317" spans="6:25" x14ac:dyDescent="0.25">
      <c r="F317" s="107">
        <v>286</v>
      </c>
      <c r="G317" s="107" t="e">
        <f t="shared" si="60"/>
        <v>#REF!</v>
      </c>
      <c r="H317" s="107">
        <f t="shared" si="61"/>
        <v>0</v>
      </c>
      <c r="I317" s="107">
        <f t="shared" si="63"/>
        <v>0</v>
      </c>
      <c r="J317" s="107">
        <f t="shared" si="62"/>
        <v>0</v>
      </c>
      <c r="K317" s="107">
        <f t="shared" si="64"/>
        <v>0.99999999999999967</v>
      </c>
      <c r="Q317" s="107">
        <v>314</v>
      </c>
      <c r="R317" s="107" t="e">
        <f t="shared" ca="1" si="52"/>
        <v>#REF!</v>
      </c>
      <c r="S317" s="107" t="e">
        <f t="shared" ca="1" si="53"/>
        <v>#REF!</v>
      </c>
      <c r="T317" s="107" t="e">
        <f t="shared" ca="1" si="54"/>
        <v>#REF!</v>
      </c>
      <c r="U317" s="107" t="str">
        <f t="shared" ca="1" si="55"/>
        <v/>
      </c>
      <c r="V317" s="107">
        <f t="shared" ca="1" si="56"/>
        <v>0</v>
      </c>
      <c r="W317" s="107">
        <f t="shared" ca="1" si="58"/>
        <v>0</v>
      </c>
      <c r="X317" s="107">
        <f t="shared" ca="1" si="57"/>
        <v>0</v>
      </c>
      <c r="Y317" s="107">
        <f t="shared" ca="1" si="59"/>
        <v>0.99999999999999989</v>
      </c>
    </row>
    <row r="318" spans="6:25" x14ac:dyDescent="0.25">
      <c r="F318" s="107">
        <v>287</v>
      </c>
      <c r="G318" s="107" t="e">
        <f t="shared" si="60"/>
        <v>#REF!</v>
      </c>
      <c r="H318" s="107">
        <f t="shared" si="61"/>
        <v>0</v>
      </c>
      <c r="I318" s="107">
        <f t="shared" si="63"/>
        <v>0</v>
      </c>
      <c r="J318" s="107">
        <f t="shared" si="62"/>
        <v>0</v>
      </c>
      <c r="K318" s="107">
        <f t="shared" si="64"/>
        <v>0.99999999999999967</v>
      </c>
      <c r="Q318" s="107">
        <v>315</v>
      </c>
      <c r="R318" s="107" t="e">
        <f t="shared" ca="1" si="52"/>
        <v>#REF!</v>
      </c>
      <c r="S318" s="107" t="e">
        <f t="shared" ca="1" si="53"/>
        <v>#REF!</v>
      </c>
      <c r="T318" s="107" t="e">
        <f t="shared" ca="1" si="54"/>
        <v>#REF!</v>
      </c>
      <c r="U318" s="107" t="str">
        <f t="shared" ca="1" si="55"/>
        <v/>
      </c>
      <c r="V318" s="107">
        <f t="shared" ca="1" si="56"/>
        <v>0</v>
      </c>
      <c r="W318" s="107">
        <f t="shared" ca="1" si="58"/>
        <v>0</v>
      </c>
      <c r="X318" s="107">
        <f t="shared" ca="1" si="57"/>
        <v>0</v>
      </c>
      <c r="Y318" s="107">
        <f t="shared" ca="1" si="59"/>
        <v>0.99999999999999989</v>
      </c>
    </row>
    <row r="319" spans="6:25" x14ac:dyDescent="0.25">
      <c r="F319" s="107">
        <v>288</v>
      </c>
      <c r="G319" s="107" t="e">
        <f t="shared" si="60"/>
        <v>#REF!</v>
      </c>
      <c r="H319" s="107">
        <f t="shared" si="61"/>
        <v>0</v>
      </c>
      <c r="I319" s="107">
        <f t="shared" si="63"/>
        <v>0</v>
      </c>
      <c r="J319" s="107">
        <f t="shared" si="62"/>
        <v>0</v>
      </c>
      <c r="K319" s="107">
        <f t="shared" si="64"/>
        <v>0.99999999999999967</v>
      </c>
      <c r="Q319" s="107">
        <v>316</v>
      </c>
      <c r="R319" s="107" t="e">
        <f t="shared" ca="1" si="52"/>
        <v>#REF!</v>
      </c>
      <c r="S319" s="107" t="e">
        <f t="shared" ca="1" si="53"/>
        <v>#REF!</v>
      </c>
      <c r="T319" s="107" t="e">
        <f t="shared" ca="1" si="54"/>
        <v>#REF!</v>
      </c>
      <c r="U319" s="107" t="str">
        <f t="shared" ca="1" si="55"/>
        <v/>
      </c>
      <c r="V319" s="107">
        <f t="shared" ca="1" si="56"/>
        <v>0</v>
      </c>
      <c r="W319" s="107">
        <f t="shared" ca="1" si="58"/>
        <v>0</v>
      </c>
      <c r="X319" s="107">
        <f t="shared" ca="1" si="57"/>
        <v>0</v>
      </c>
      <c r="Y319" s="107">
        <f t="shared" ca="1" si="59"/>
        <v>0.99999999999999989</v>
      </c>
    </row>
    <row r="320" spans="6:25" x14ac:dyDescent="0.25">
      <c r="F320" s="107">
        <v>289</v>
      </c>
      <c r="G320" s="107" t="e">
        <f t="shared" si="60"/>
        <v>#REF!</v>
      </c>
      <c r="H320" s="107">
        <f t="shared" si="61"/>
        <v>0</v>
      </c>
      <c r="I320" s="107">
        <f t="shared" si="63"/>
        <v>0</v>
      </c>
      <c r="J320" s="107">
        <f t="shared" si="62"/>
        <v>0</v>
      </c>
      <c r="K320" s="107">
        <f t="shared" si="64"/>
        <v>0.99999999999999967</v>
      </c>
      <c r="Q320" s="107">
        <v>317</v>
      </c>
      <c r="R320" s="107" t="e">
        <f t="shared" ca="1" si="52"/>
        <v>#REF!</v>
      </c>
      <c r="S320" s="107" t="e">
        <f t="shared" ca="1" si="53"/>
        <v>#REF!</v>
      </c>
      <c r="T320" s="107" t="e">
        <f t="shared" ca="1" si="54"/>
        <v>#REF!</v>
      </c>
      <c r="U320" s="107" t="str">
        <f t="shared" ca="1" si="55"/>
        <v/>
      </c>
      <c r="V320" s="107">
        <f t="shared" ca="1" si="56"/>
        <v>0</v>
      </c>
      <c r="W320" s="107">
        <f t="shared" ca="1" si="58"/>
        <v>0</v>
      </c>
      <c r="X320" s="107">
        <f t="shared" ca="1" si="57"/>
        <v>0</v>
      </c>
      <c r="Y320" s="107">
        <f t="shared" ca="1" si="59"/>
        <v>0.99999999999999989</v>
      </c>
    </row>
    <row r="321" spans="6:25" x14ac:dyDescent="0.25">
      <c r="F321" s="107">
        <v>290</v>
      </c>
      <c r="G321" s="107" t="e">
        <f t="shared" si="60"/>
        <v>#REF!</v>
      </c>
      <c r="H321" s="107">
        <f t="shared" si="61"/>
        <v>0</v>
      </c>
      <c r="I321" s="107">
        <f t="shared" si="63"/>
        <v>0</v>
      </c>
      <c r="J321" s="107">
        <f t="shared" si="62"/>
        <v>0</v>
      </c>
      <c r="K321" s="107">
        <f t="shared" si="64"/>
        <v>0.99999999999999967</v>
      </c>
      <c r="Q321" s="107">
        <v>318</v>
      </c>
      <c r="R321" s="107" t="e">
        <f t="shared" ca="1" si="52"/>
        <v>#REF!</v>
      </c>
      <c r="S321" s="107" t="e">
        <f t="shared" ca="1" si="53"/>
        <v>#REF!</v>
      </c>
      <c r="T321" s="107" t="e">
        <f t="shared" ca="1" si="54"/>
        <v>#REF!</v>
      </c>
      <c r="U321" s="107" t="str">
        <f t="shared" ca="1" si="55"/>
        <v/>
      </c>
      <c r="V321" s="107">
        <f t="shared" ca="1" si="56"/>
        <v>0</v>
      </c>
      <c r="W321" s="107">
        <f t="shared" ca="1" si="58"/>
        <v>0</v>
      </c>
      <c r="X321" s="107">
        <f t="shared" ca="1" si="57"/>
        <v>0</v>
      </c>
      <c r="Y321" s="107">
        <f t="shared" ca="1" si="59"/>
        <v>0.99999999999999989</v>
      </c>
    </row>
    <row r="322" spans="6:25" x14ac:dyDescent="0.25">
      <c r="F322" s="107">
        <v>291</v>
      </c>
      <c r="G322" s="107" t="e">
        <f t="shared" si="60"/>
        <v>#REF!</v>
      </c>
      <c r="H322" s="107">
        <f t="shared" si="61"/>
        <v>0</v>
      </c>
      <c r="I322" s="107">
        <f t="shared" si="63"/>
        <v>0</v>
      </c>
      <c r="J322" s="107">
        <f t="shared" si="62"/>
        <v>0</v>
      </c>
      <c r="K322" s="107">
        <f t="shared" si="64"/>
        <v>0.99999999999999967</v>
      </c>
      <c r="Q322" s="107">
        <v>319</v>
      </c>
      <c r="R322" s="107" t="e">
        <f t="shared" ca="1" si="52"/>
        <v>#REF!</v>
      </c>
      <c r="S322" s="107" t="e">
        <f t="shared" ca="1" si="53"/>
        <v>#REF!</v>
      </c>
      <c r="T322" s="107" t="e">
        <f t="shared" ca="1" si="54"/>
        <v>#REF!</v>
      </c>
      <c r="U322" s="107" t="str">
        <f t="shared" ca="1" si="55"/>
        <v/>
      </c>
      <c r="V322" s="107">
        <f t="shared" ca="1" si="56"/>
        <v>0</v>
      </c>
      <c r="W322" s="107">
        <f t="shared" ca="1" si="58"/>
        <v>0</v>
      </c>
      <c r="X322" s="107">
        <f t="shared" ca="1" si="57"/>
        <v>0</v>
      </c>
      <c r="Y322" s="107">
        <f t="shared" ca="1" si="59"/>
        <v>0.99999999999999989</v>
      </c>
    </row>
    <row r="323" spans="6:25" x14ac:dyDescent="0.25">
      <c r="F323" s="107">
        <v>292</v>
      </c>
      <c r="G323" s="107" t="e">
        <f t="shared" si="60"/>
        <v>#REF!</v>
      </c>
      <c r="H323" s="107">
        <f t="shared" si="61"/>
        <v>0</v>
      </c>
      <c r="I323" s="107">
        <f t="shared" si="63"/>
        <v>0</v>
      </c>
      <c r="J323" s="107">
        <f t="shared" si="62"/>
        <v>0</v>
      </c>
      <c r="K323" s="107">
        <f t="shared" si="64"/>
        <v>0.99999999999999967</v>
      </c>
      <c r="Q323" s="107">
        <v>320</v>
      </c>
      <c r="R323" s="107" t="e">
        <f t="shared" ca="1" si="52"/>
        <v>#REF!</v>
      </c>
      <c r="S323" s="107" t="e">
        <f t="shared" ca="1" si="53"/>
        <v>#REF!</v>
      </c>
      <c r="T323" s="107" t="e">
        <f t="shared" ca="1" si="54"/>
        <v>#REF!</v>
      </c>
      <c r="U323" s="107" t="str">
        <f t="shared" ca="1" si="55"/>
        <v/>
      </c>
      <c r="V323" s="107">
        <f t="shared" ca="1" si="56"/>
        <v>0</v>
      </c>
      <c r="W323" s="107">
        <f t="shared" ca="1" si="58"/>
        <v>0</v>
      </c>
      <c r="X323" s="107">
        <f t="shared" ca="1" si="57"/>
        <v>0</v>
      </c>
      <c r="Y323" s="107">
        <f t="shared" ca="1" si="59"/>
        <v>0.99999999999999989</v>
      </c>
    </row>
    <row r="324" spans="6:25" x14ac:dyDescent="0.25">
      <c r="F324" s="107">
        <v>293</v>
      </c>
      <c r="G324" s="107" t="e">
        <f t="shared" si="60"/>
        <v>#REF!</v>
      </c>
      <c r="H324" s="107">
        <f t="shared" si="61"/>
        <v>0</v>
      </c>
      <c r="I324" s="107">
        <f t="shared" si="63"/>
        <v>0</v>
      </c>
      <c r="J324" s="107">
        <f t="shared" si="62"/>
        <v>0</v>
      </c>
      <c r="K324" s="107">
        <f t="shared" si="64"/>
        <v>0.99999999999999967</v>
      </c>
      <c r="Q324" s="107">
        <v>321</v>
      </c>
      <c r="R324" s="107" t="e">
        <f t="shared" ref="R324:R387" ca="1" si="65">INDEX(INDIRECT($K$5),Q324,1)</f>
        <v>#REF!</v>
      </c>
      <c r="S324" s="107" t="e">
        <f t="shared" ref="S324:S387" ca="1" si="66">INDEX(INDIRECT($K$5),Q324,9)</f>
        <v>#REF!</v>
      </c>
      <c r="T324" s="107" t="e">
        <f t="shared" ref="T324:T387" ca="1" si="67">VLOOKUP(S324,Table_RndRarity,3,0)</f>
        <v>#REF!</v>
      </c>
      <c r="U324" s="107" t="str">
        <f t="shared" ref="U324:U387" ca="1" si="68">IFERROR(IF(T324=1,R324,""),"")</f>
        <v/>
      </c>
      <c r="V324" s="107">
        <f t="shared" ref="V324:V387" ca="1" si="69">IFERROR(VLOOKUP(U324,INDIRECT($K$5),10,0),0)</f>
        <v>0</v>
      </c>
      <c r="W324" s="107">
        <f t="shared" ca="1" si="58"/>
        <v>0</v>
      </c>
      <c r="X324" s="107">
        <f t="shared" ref="X324:X387" ca="1" si="70">W324/$W$2</f>
        <v>0</v>
      </c>
      <c r="Y324" s="107">
        <f t="shared" ca="1" si="59"/>
        <v>0.99999999999999989</v>
      </c>
    </row>
    <row r="325" spans="6:25" x14ac:dyDescent="0.25">
      <c r="F325" s="107">
        <v>294</v>
      </c>
      <c r="G325" s="107" t="e">
        <f t="shared" si="60"/>
        <v>#REF!</v>
      </c>
      <c r="H325" s="107">
        <f t="shared" si="61"/>
        <v>0</v>
      </c>
      <c r="I325" s="107">
        <f t="shared" si="63"/>
        <v>0</v>
      </c>
      <c r="J325" s="107">
        <f t="shared" si="62"/>
        <v>0</v>
      </c>
      <c r="K325" s="107">
        <f t="shared" si="64"/>
        <v>0.99999999999999967</v>
      </c>
      <c r="Q325" s="107">
        <v>322</v>
      </c>
      <c r="R325" s="107" t="e">
        <f t="shared" ca="1" si="65"/>
        <v>#REF!</v>
      </c>
      <c r="S325" s="107" t="e">
        <f t="shared" ca="1" si="66"/>
        <v>#REF!</v>
      </c>
      <c r="T325" s="107" t="e">
        <f t="shared" ca="1" si="67"/>
        <v>#REF!</v>
      </c>
      <c r="U325" s="107" t="str">
        <f t="shared" ca="1" si="68"/>
        <v/>
      </c>
      <c r="V325" s="107">
        <f t="shared" ca="1" si="69"/>
        <v>0</v>
      </c>
      <c r="W325" s="107">
        <f t="shared" ref="W325:W388" ca="1" si="71">IF(V325&gt;0,(($V$1-V325)/$V$2)+($S$2*(V325/$V$1)),0)</f>
        <v>0</v>
      </c>
      <c r="X325" s="107">
        <f t="shared" ca="1" si="70"/>
        <v>0</v>
      </c>
      <c r="Y325" s="107">
        <f t="shared" ref="Y325:Y388" ca="1" si="72">X325+Y324</f>
        <v>0.99999999999999989</v>
      </c>
    </row>
    <row r="326" spans="6:25" x14ac:dyDescent="0.25">
      <c r="F326" s="107">
        <v>295</v>
      </c>
      <c r="G326" s="107" t="e">
        <f t="shared" si="60"/>
        <v>#REF!</v>
      </c>
      <c r="H326" s="107">
        <f t="shared" si="61"/>
        <v>0</v>
      </c>
      <c r="I326" s="107">
        <f t="shared" si="63"/>
        <v>0</v>
      </c>
      <c r="J326" s="107">
        <f t="shared" si="62"/>
        <v>0</v>
      </c>
      <c r="K326" s="107">
        <f t="shared" si="64"/>
        <v>0.99999999999999967</v>
      </c>
      <c r="Q326" s="107">
        <v>323</v>
      </c>
      <c r="R326" s="107" t="e">
        <f t="shared" ca="1" si="65"/>
        <v>#REF!</v>
      </c>
      <c r="S326" s="107" t="e">
        <f t="shared" ca="1" si="66"/>
        <v>#REF!</v>
      </c>
      <c r="T326" s="107" t="e">
        <f t="shared" ca="1" si="67"/>
        <v>#REF!</v>
      </c>
      <c r="U326" s="107" t="str">
        <f t="shared" ca="1" si="68"/>
        <v/>
      </c>
      <c r="V326" s="107">
        <f t="shared" ca="1" si="69"/>
        <v>0</v>
      </c>
      <c r="W326" s="107">
        <f t="shared" ca="1" si="71"/>
        <v>0</v>
      </c>
      <c r="X326" s="107">
        <f t="shared" ca="1" si="70"/>
        <v>0</v>
      </c>
      <c r="Y326" s="107">
        <f t="shared" ca="1" si="72"/>
        <v>0.99999999999999989</v>
      </c>
    </row>
    <row r="327" spans="6:25" x14ac:dyDescent="0.25">
      <c r="F327" s="107">
        <v>296</v>
      </c>
      <c r="G327" s="107" t="e">
        <f t="shared" si="60"/>
        <v>#REF!</v>
      </c>
      <c r="H327" s="107">
        <f t="shared" si="61"/>
        <v>0</v>
      </c>
      <c r="I327" s="107">
        <f t="shared" si="63"/>
        <v>0</v>
      </c>
      <c r="J327" s="107">
        <f t="shared" si="62"/>
        <v>0</v>
      </c>
      <c r="K327" s="107">
        <f t="shared" si="64"/>
        <v>0.99999999999999967</v>
      </c>
      <c r="Q327" s="107">
        <v>324</v>
      </c>
      <c r="R327" s="107" t="e">
        <f t="shared" ca="1" si="65"/>
        <v>#REF!</v>
      </c>
      <c r="S327" s="107" t="e">
        <f t="shared" ca="1" si="66"/>
        <v>#REF!</v>
      </c>
      <c r="T327" s="107" t="e">
        <f t="shared" ca="1" si="67"/>
        <v>#REF!</v>
      </c>
      <c r="U327" s="107" t="str">
        <f t="shared" ca="1" si="68"/>
        <v/>
      </c>
      <c r="V327" s="107">
        <f t="shared" ca="1" si="69"/>
        <v>0</v>
      </c>
      <c r="W327" s="107">
        <f t="shared" ca="1" si="71"/>
        <v>0</v>
      </c>
      <c r="X327" s="107">
        <f t="shared" ca="1" si="70"/>
        <v>0</v>
      </c>
      <c r="Y327" s="107">
        <f t="shared" ca="1" si="72"/>
        <v>0.99999999999999989</v>
      </c>
    </row>
    <row r="328" spans="6:25" x14ac:dyDescent="0.25">
      <c r="F328" s="107">
        <v>297</v>
      </c>
      <c r="G328" s="107" t="e">
        <f t="shared" si="60"/>
        <v>#REF!</v>
      </c>
      <c r="H328" s="107">
        <f t="shared" si="61"/>
        <v>0</v>
      </c>
      <c r="I328" s="107">
        <f t="shared" si="63"/>
        <v>0</v>
      </c>
      <c r="J328" s="107">
        <f t="shared" si="62"/>
        <v>0</v>
      </c>
      <c r="K328" s="107">
        <f t="shared" si="64"/>
        <v>0.99999999999999967</v>
      </c>
      <c r="Q328" s="107">
        <v>325</v>
      </c>
      <c r="R328" s="107" t="e">
        <f t="shared" ca="1" si="65"/>
        <v>#REF!</v>
      </c>
      <c r="S328" s="107" t="e">
        <f t="shared" ca="1" si="66"/>
        <v>#REF!</v>
      </c>
      <c r="T328" s="107" t="e">
        <f t="shared" ca="1" si="67"/>
        <v>#REF!</v>
      </c>
      <c r="U328" s="107" t="str">
        <f t="shared" ca="1" si="68"/>
        <v/>
      </c>
      <c r="V328" s="107">
        <f t="shared" ca="1" si="69"/>
        <v>0</v>
      </c>
      <c r="W328" s="107">
        <f t="shared" ca="1" si="71"/>
        <v>0</v>
      </c>
      <c r="X328" s="107">
        <f t="shared" ca="1" si="70"/>
        <v>0</v>
      </c>
      <c r="Y328" s="107">
        <f t="shared" ca="1" si="72"/>
        <v>0.99999999999999989</v>
      </c>
    </row>
    <row r="329" spans="6:25" x14ac:dyDescent="0.25">
      <c r="F329" s="107">
        <v>298</v>
      </c>
      <c r="G329" s="107" t="e">
        <f t="shared" si="60"/>
        <v>#REF!</v>
      </c>
      <c r="H329" s="107">
        <f t="shared" si="61"/>
        <v>0</v>
      </c>
      <c r="I329" s="107">
        <f t="shared" si="63"/>
        <v>0</v>
      </c>
      <c r="J329" s="107">
        <f t="shared" si="62"/>
        <v>0</v>
      </c>
      <c r="K329" s="107">
        <f t="shared" si="64"/>
        <v>0.99999999999999967</v>
      </c>
      <c r="Q329" s="107">
        <v>326</v>
      </c>
      <c r="R329" s="107" t="e">
        <f t="shared" ca="1" si="65"/>
        <v>#REF!</v>
      </c>
      <c r="S329" s="107" t="e">
        <f t="shared" ca="1" si="66"/>
        <v>#REF!</v>
      </c>
      <c r="T329" s="107" t="e">
        <f t="shared" ca="1" si="67"/>
        <v>#REF!</v>
      </c>
      <c r="U329" s="107" t="str">
        <f t="shared" ca="1" si="68"/>
        <v/>
      </c>
      <c r="V329" s="107">
        <f t="shared" ca="1" si="69"/>
        <v>0</v>
      </c>
      <c r="W329" s="107">
        <f t="shared" ca="1" si="71"/>
        <v>0</v>
      </c>
      <c r="X329" s="107">
        <f t="shared" ca="1" si="70"/>
        <v>0</v>
      </c>
      <c r="Y329" s="107">
        <f t="shared" ca="1" si="72"/>
        <v>0.99999999999999989</v>
      </c>
    </row>
    <row r="330" spans="6:25" x14ac:dyDescent="0.25">
      <c r="F330" s="107">
        <v>299</v>
      </c>
      <c r="G330" s="107" t="e">
        <f t="shared" si="60"/>
        <v>#REF!</v>
      </c>
      <c r="H330" s="107">
        <f t="shared" si="61"/>
        <v>0</v>
      </c>
      <c r="I330" s="107">
        <f t="shared" si="63"/>
        <v>0</v>
      </c>
      <c r="J330" s="107">
        <f t="shared" si="62"/>
        <v>0</v>
      </c>
      <c r="K330" s="107">
        <f t="shared" si="64"/>
        <v>0.99999999999999967</v>
      </c>
      <c r="Q330" s="107">
        <v>327</v>
      </c>
      <c r="R330" s="107" t="e">
        <f t="shared" ca="1" si="65"/>
        <v>#REF!</v>
      </c>
      <c r="S330" s="107" t="e">
        <f t="shared" ca="1" si="66"/>
        <v>#REF!</v>
      </c>
      <c r="T330" s="107" t="e">
        <f t="shared" ca="1" si="67"/>
        <v>#REF!</v>
      </c>
      <c r="U330" s="107" t="str">
        <f t="shared" ca="1" si="68"/>
        <v/>
      </c>
      <c r="V330" s="107">
        <f t="shared" ca="1" si="69"/>
        <v>0</v>
      </c>
      <c r="W330" s="107">
        <f t="shared" ca="1" si="71"/>
        <v>0</v>
      </c>
      <c r="X330" s="107">
        <f t="shared" ca="1" si="70"/>
        <v>0</v>
      </c>
      <c r="Y330" s="107">
        <f t="shared" ca="1" si="72"/>
        <v>0.99999999999999989</v>
      </c>
    </row>
    <row r="331" spans="6:25" x14ac:dyDescent="0.25">
      <c r="F331" s="107">
        <v>300</v>
      </c>
      <c r="G331" s="107" t="e">
        <f t="shared" si="60"/>
        <v>#REF!</v>
      </c>
      <c r="H331" s="107">
        <f t="shared" si="61"/>
        <v>0</v>
      </c>
      <c r="I331" s="107">
        <f t="shared" si="63"/>
        <v>0</v>
      </c>
      <c r="J331" s="107">
        <f t="shared" si="62"/>
        <v>0</v>
      </c>
      <c r="K331" s="107">
        <f t="shared" si="64"/>
        <v>0.99999999999999967</v>
      </c>
      <c r="Q331" s="107">
        <v>328</v>
      </c>
      <c r="R331" s="107" t="e">
        <f t="shared" ca="1" si="65"/>
        <v>#REF!</v>
      </c>
      <c r="S331" s="107" t="e">
        <f t="shared" ca="1" si="66"/>
        <v>#REF!</v>
      </c>
      <c r="T331" s="107" t="e">
        <f t="shared" ca="1" si="67"/>
        <v>#REF!</v>
      </c>
      <c r="U331" s="107" t="str">
        <f t="shared" ca="1" si="68"/>
        <v/>
      </c>
      <c r="V331" s="107">
        <f t="shared" ca="1" si="69"/>
        <v>0</v>
      </c>
      <c r="W331" s="107">
        <f t="shared" ca="1" si="71"/>
        <v>0</v>
      </c>
      <c r="X331" s="107">
        <f t="shared" ca="1" si="70"/>
        <v>0</v>
      </c>
      <c r="Y331" s="107">
        <f t="shared" ca="1" si="72"/>
        <v>0.99999999999999989</v>
      </c>
    </row>
    <row r="332" spans="6:25" x14ac:dyDescent="0.25">
      <c r="F332" s="107">
        <v>301</v>
      </c>
      <c r="G332" s="107" t="e">
        <f t="shared" si="60"/>
        <v>#REF!</v>
      </c>
      <c r="H332" s="107">
        <f t="shared" si="61"/>
        <v>0</v>
      </c>
      <c r="I332" s="107">
        <f t="shared" si="63"/>
        <v>0</v>
      </c>
      <c r="J332" s="107">
        <f t="shared" si="62"/>
        <v>0</v>
      </c>
      <c r="K332" s="107">
        <f t="shared" si="64"/>
        <v>0.99999999999999967</v>
      </c>
      <c r="Q332" s="107">
        <v>329</v>
      </c>
      <c r="R332" s="107" t="e">
        <f t="shared" ca="1" si="65"/>
        <v>#REF!</v>
      </c>
      <c r="S332" s="107" t="e">
        <f t="shared" ca="1" si="66"/>
        <v>#REF!</v>
      </c>
      <c r="T332" s="107" t="e">
        <f t="shared" ca="1" si="67"/>
        <v>#REF!</v>
      </c>
      <c r="U332" s="107" t="str">
        <f t="shared" ca="1" si="68"/>
        <v/>
      </c>
      <c r="V332" s="107">
        <f t="shared" ca="1" si="69"/>
        <v>0</v>
      </c>
      <c r="W332" s="107">
        <f t="shared" ca="1" si="71"/>
        <v>0</v>
      </c>
      <c r="X332" s="107">
        <f t="shared" ca="1" si="70"/>
        <v>0</v>
      </c>
      <c r="Y332" s="107">
        <f t="shared" ca="1" si="72"/>
        <v>0.99999999999999989</v>
      </c>
    </row>
    <row r="333" spans="6:25" x14ac:dyDescent="0.25">
      <c r="F333" s="107">
        <v>302</v>
      </c>
      <c r="G333" s="107" t="e">
        <f t="shared" si="60"/>
        <v>#REF!</v>
      </c>
      <c r="H333" s="107">
        <f t="shared" si="61"/>
        <v>0</v>
      </c>
      <c r="I333" s="107">
        <f t="shared" si="63"/>
        <v>0</v>
      </c>
      <c r="J333" s="107">
        <f t="shared" si="62"/>
        <v>0</v>
      </c>
      <c r="K333" s="107">
        <f t="shared" si="64"/>
        <v>0.99999999999999967</v>
      </c>
      <c r="Q333" s="107">
        <v>330</v>
      </c>
      <c r="R333" s="107" t="e">
        <f t="shared" ca="1" si="65"/>
        <v>#REF!</v>
      </c>
      <c r="S333" s="107" t="e">
        <f t="shared" ca="1" si="66"/>
        <v>#REF!</v>
      </c>
      <c r="T333" s="107" t="e">
        <f t="shared" ca="1" si="67"/>
        <v>#REF!</v>
      </c>
      <c r="U333" s="107" t="str">
        <f t="shared" ca="1" si="68"/>
        <v/>
      </c>
      <c r="V333" s="107">
        <f t="shared" ca="1" si="69"/>
        <v>0</v>
      </c>
      <c r="W333" s="107">
        <f t="shared" ca="1" si="71"/>
        <v>0</v>
      </c>
      <c r="X333" s="107">
        <f t="shared" ca="1" si="70"/>
        <v>0</v>
      </c>
      <c r="Y333" s="107">
        <f t="shared" ca="1" si="72"/>
        <v>0.99999999999999989</v>
      </c>
    </row>
    <row r="334" spans="6:25" x14ac:dyDescent="0.25">
      <c r="F334" s="107">
        <v>303</v>
      </c>
      <c r="G334" s="107" t="e">
        <f t="shared" si="60"/>
        <v>#REF!</v>
      </c>
      <c r="H334" s="107">
        <f t="shared" si="61"/>
        <v>0</v>
      </c>
      <c r="I334" s="107">
        <f t="shared" si="63"/>
        <v>0</v>
      </c>
      <c r="J334" s="107">
        <f t="shared" si="62"/>
        <v>0</v>
      </c>
      <c r="K334" s="107">
        <f t="shared" si="64"/>
        <v>0.99999999999999967</v>
      </c>
      <c r="Q334" s="107">
        <v>331</v>
      </c>
      <c r="R334" s="107" t="e">
        <f t="shared" ca="1" si="65"/>
        <v>#REF!</v>
      </c>
      <c r="S334" s="107" t="e">
        <f t="shared" ca="1" si="66"/>
        <v>#REF!</v>
      </c>
      <c r="T334" s="107" t="e">
        <f t="shared" ca="1" si="67"/>
        <v>#REF!</v>
      </c>
      <c r="U334" s="107" t="str">
        <f t="shared" ca="1" si="68"/>
        <v/>
      </c>
      <c r="V334" s="107">
        <f t="shared" ca="1" si="69"/>
        <v>0</v>
      </c>
      <c r="W334" s="107">
        <f t="shared" ca="1" si="71"/>
        <v>0</v>
      </c>
      <c r="X334" s="107">
        <f t="shared" ca="1" si="70"/>
        <v>0</v>
      </c>
      <c r="Y334" s="107">
        <f t="shared" ca="1" si="72"/>
        <v>0.99999999999999989</v>
      </c>
    </row>
    <row r="335" spans="6:25" x14ac:dyDescent="0.25">
      <c r="F335" s="107">
        <v>304</v>
      </c>
      <c r="G335" s="107" t="e">
        <f t="shared" si="60"/>
        <v>#REF!</v>
      </c>
      <c r="H335" s="107">
        <f t="shared" si="61"/>
        <v>0</v>
      </c>
      <c r="I335" s="107">
        <f t="shared" si="63"/>
        <v>0</v>
      </c>
      <c r="J335" s="107">
        <f t="shared" si="62"/>
        <v>0</v>
      </c>
      <c r="K335" s="107">
        <f t="shared" si="64"/>
        <v>0.99999999999999967</v>
      </c>
      <c r="Q335" s="107">
        <v>332</v>
      </c>
      <c r="R335" s="107" t="e">
        <f t="shared" ca="1" si="65"/>
        <v>#REF!</v>
      </c>
      <c r="S335" s="107" t="e">
        <f t="shared" ca="1" si="66"/>
        <v>#REF!</v>
      </c>
      <c r="T335" s="107" t="e">
        <f t="shared" ca="1" si="67"/>
        <v>#REF!</v>
      </c>
      <c r="U335" s="107" t="str">
        <f t="shared" ca="1" si="68"/>
        <v/>
      </c>
      <c r="V335" s="107">
        <f t="shared" ca="1" si="69"/>
        <v>0</v>
      </c>
      <c r="W335" s="107">
        <f t="shared" ca="1" si="71"/>
        <v>0</v>
      </c>
      <c r="X335" s="107">
        <f t="shared" ca="1" si="70"/>
        <v>0</v>
      </c>
      <c r="Y335" s="107">
        <f t="shared" ca="1" si="72"/>
        <v>0.99999999999999989</v>
      </c>
    </row>
    <row r="336" spans="6:25" x14ac:dyDescent="0.25">
      <c r="F336" s="107">
        <v>305</v>
      </c>
      <c r="G336" s="107" t="e">
        <f t="shared" si="60"/>
        <v>#REF!</v>
      </c>
      <c r="H336" s="107">
        <f t="shared" si="61"/>
        <v>0</v>
      </c>
      <c r="I336" s="107">
        <f t="shared" si="63"/>
        <v>0</v>
      </c>
      <c r="J336" s="107">
        <f t="shared" si="62"/>
        <v>0</v>
      </c>
      <c r="K336" s="107">
        <f t="shared" si="64"/>
        <v>0.99999999999999967</v>
      </c>
      <c r="Q336" s="107">
        <v>333</v>
      </c>
      <c r="R336" s="107" t="e">
        <f t="shared" ca="1" si="65"/>
        <v>#REF!</v>
      </c>
      <c r="S336" s="107" t="e">
        <f t="shared" ca="1" si="66"/>
        <v>#REF!</v>
      </c>
      <c r="T336" s="107" t="e">
        <f t="shared" ca="1" si="67"/>
        <v>#REF!</v>
      </c>
      <c r="U336" s="107" t="str">
        <f t="shared" ca="1" si="68"/>
        <v/>
      </c>
      <c r="V336" s="107">
        <f t="shared" ca="1" si="69"/>
        <v>0</v>
      </c>
      <c r="W336" s="107">
        <f t="shared" ca="1" si="71"/>
        <v>0</v>
      </c>
      <c r="X336" s="107">
        <f t="shared" ca="1" si="70"/>
        <v>0</v>
      </c>
      <c r="Y336" s="107">
        <f t="shared" ca="1" si="72"/>
        <v>0.99999999999999989</v>
      </c>
    </row>
    <row r="337" spans="6:25" x14ac:dyDescent="0.25">
      <c r="F337" s="107">
        <v>306</v>
      </c>
      <c r="G337" s="107" t="e">
        <f t="shared" si="60"/>
        <v>#REF!</v>
      </c>
      <c r="H337" s="107">
        <f t="shared" si="61"/>
        <v>0</v>
      </c>
      <c r="I337" s="107">
        <f t="shared" si="63"/>
        <v>0</v>
      </c>
      <c r="J337" s="107">
        <f t="shared" si="62"/>
        <v>0</v>
      </c>
      <c r="K337" s="107">
        <f t="shared" si="64"/>
        <v>0.99999999999999967</v>
      </c>
      <c r="Q337" s="107">
        <v>334</v>
      </c>
      <c r="R337" s="107" t="e">
        <f t="shared" ca="1" si="65"/>
        <v>#REF!</v>
      </c>
      <c r="S337" s="107" t="e">
        <f t="shared" ca="1" si="66"/>
        <v>#REF!</v>
      </c>
      <c r="T337" s="107" t="e">
        <f t="shared" ca="1" si="67"/>
        <v>#REF!</v>
      </c>
      <c r="U337" s="107" t="str">
        <f t="shared" ca="1" si="68"/>
        <v/>
      </c>
      <c r="V337" s="107">
        <f t="shared" ca="1" si="69"/>
        <v>0</v>
      </c>
      <c r="W337" s="107">
        <f t="shared" ca="1" si="71"/>
        <v>0</v>
      </c>
      <c r="X337" s="107">
        <f t="shared" ca="1" si="70"/>
        <v>0</v>
      </c>
      <c r="Y337" s="107">
        <f t="shared" ca="1" si="72"/>
        <v>0.99999999999999989</v>
      </c>
    </row>
    <row r="338" spans="6:25" x14ac:dyDescent="0.25">
      <c r="F338" s="107">
        <v>307</v>
      </c>
      <c r="G338" s="107" t="e">
        <f t="shared" si="60"/>
        <v>#REF!</v>
      </c>
      <c r="H338" s="107">
        <f t="shared" si="61"/>
        <v>0</v>
      </c>
      <c r="I338" s="107">
        <f t="shared" si="63"/>
        <v>0</v>
      </c>
      <c r="J338" s="107">
        <f t="shared" si="62"/>
        <v>0</v>
      </c>
      <c r="K338" s="107">
        <f t="shared" si="64"/>
        <v>0.99999999999999967</v>
      </c>
      <c r="Q338" s="107">
        <v>335</v>
      </c>
      <c r="R338" s="107" t="e">
        <f t="shared" ca="1" si="65"/>
        <v>#REF!</v>
      </c>
      <c r="S338" s="107" t="e">
        <f t="shared" ca="1" si="66"/>
        <v>#REF!</v>
      </c>
      <c r="T338" s="107" t="e">
        <f t="shared" ca="1" si="67"/>
        <v>#REF!</v>
      </c>
      <c r="U338" s="107" t="str">
        <f t="shared" ca="1" si="68"/>
        <v/>
      </c>
      <c r="V338" s="107">
        <f t="shared" ca="1" si="69"/>
        <v>0</v>
      </c>
      <c r="W338" s="107">
        <f t="shared" ca="1" si="71"/>
        <v>0</v>
      </c>
      <c r="X338" s="107">
        <f t="shared" ca="1" si="70"/>
        <v>0</v>
      </c>
      <c r="Y338" s="107">
        <f t="shared" ca="1" si="72"/>
        <v>0.99999999999999989</v>
      </c>
    </row>
    <row r="339" spans="6:25" x14ac:dyDescent="0.25">
      <c r="F339" s="107">
        <v>308</v>
      </c>
      <c r="G339" s="107" t="e">
        <f t="shared" si="60"/>
        <v>#REF!</v>
      </c>
      <c r="H339" s="107">
        <f t="shared" si="61"/>
        <v>0</v>
      </c>
      <c r="I339" s="107">
        <f t="shared" si="63"/>
        <v>0</v>
      </c>
      <c r="J339" s="107">
        <f t="shared" si="62"/>
        <v>0</v>
      </c>
      <c r="K339" s="107">
        <f t="shared" si="64"/>
        <v>0.99999999999999967</v>
      </c>
      <c r="Q339" s="107">
        <v>336</v>
      </c>
      <c r="R339" s="107" t="e">
        <f t="shared" ca="1" si="65"/>
        <v>#REF!</v>
      </c>
      <c r="S339" s="107" t="e">
        <f t="shared" ca="1" si="66"/>
        <v>#REF!</v>
      </c>
      <c r="T339" s="107" t="e">
        <f t="shared" ca="1" si="67"/>
        <v>#REF!</v>
      </c>
      <c r="U339" s="107" t="str">
        <f t="shared" ca="1" si="68"/>
        <v/>
      </c>
      <c r="V339" s="107">
        <f t="shared" ca="1" si="69"/>
        <v>0</v>
      </c>
      <c r="W339" s="107">
        <f t="shared" ca="1" si="71"/>
        <v>0</v>
      </c>
      <c r="X339" s="107">
        <f t="shared" ca="1" si="70"/>
        <v>0</v>
      </c>
      <c r="Y339" s="107">
        <f t="shared" ca="1" si="72"/>
        <v>0.99999999999999989</v>
      </c>
    </row>
    <row r="340" spans="6:25" x14ac:dyDescent="0.25">
      <c r="F340" s="107">
        <v>309</v>
      </c>
      <c r="G340" s="107" t="e">
        <f t="shared" si="60"/>
        <v>#REF!</v>
      </c>
      <c r="H340" s="107">
        <f t="shared" si="61"/>
        <v>0</v>
      </c>
      <c r="I340" s="107">
        <f t="shared" si="63"/>
        <v>0</v>
      </c>
      <c r="J340" s="107">
        <f t="shared" si="62"/>
        <v>0</v>
      </c>
      <c r="K340" s="107">
        <f t="shared" si="64"/>
        <v>0.99999999999999967</v>
      </c>
      <c r="Q340" s="107">
        <v>337</v>
      </c>
      <c r="R340" s="107" t="e">
        <f t="shared" ca="1" si="65"/>
        <v>#REF!</v>
      </c>
      <c r="S340" s="107" t="e">
        <f t="shared" ca="1" si="66"/>
        <v>#REF!</v>
      </c>
      <c r="T340" s="107" t="e">
        <f t="shared" ca="1" si="67"/>
        <v>#REF!</v>
      </c>
      <c r="U340" s="107" t="str">
        <f t="shared" ca="1" si="68"/>
        <v/>
      </c>
      <c r="V340" s="107">
        <f t="shared" ca="1" si="69"/>
        <v>0</v>
      </c>
      <c r="W340" s="107">
        <f t="shared" ca="1" si="71"/>
        <v>0</v>
      </c>
      <c r="X340" s="107">
        <f t="shared" ca="1" si="70"/>
        <v>0</v>
      </c>
      <c r="Y340" s="107">
        <f t="shared" ca="1" si="72"/>
        <v>0.99999999999999989</v>
      </c>
    </row>
    <row r="341" spans="6:25" x14ac:dyDescent="0.25">
      <c r="F341" s="107">
        <v>310</v>
      </c>
      <c r="G341" s="107" t="e">
        <f t="shared" si="60"/>
        <v>#REF!</v>
      </c>
      <c r="H341" s="107">
        <f t="shared" si="61"/>
        <v>0</v>
      </c>
      <c r="I341" s="107">
        <f t="shared" si="63"/>
        <v>0</v>
      </c>
      <c r="J341" s="107">
        <f t="shared" si="62"/>
        <v>0</v>
      </c>
      <c r="K341" s="107">
        <f t="shared" si="64"/>
        <v>0.99999999999999967</v>
      </c>
      <c r="Q341" s="107">
        <v>338</v>
      </c>
      <c r="R341" s="107" t="e">
        <f t="shared" ca="1" si="65"/>
        <v>#REF!</v>
      </c>
      <c r="S341" s="107" t="e">
        <f t="shared" ca="1" si="66"/>
        <v>#REF!</v>
      </c>
      <c r="T341" s="107" t="e">
        <f t="shared" ca="1" si="67"/>
        <v>#REF!</v>
      </c>
      <c r="U341" s="107" t="str">
        <f t="shared" ca="1" si="68"/>
        <v/>
      </c>
      <c r="V341" s="107">
        <f t="shared" ca="1" si="69"/>
        <v>0</v>
      </c>
      <c r="W341" s="107">
        <f t="shared" ca="1" si="71"/>
        <v>0</v>
      </c>
      <c r="X341" s="107">
        <f t="shared" ca="1" si="70"/>
        <v>0</v>
      </c>
      <c r="Y341" s="107">
        <f t="shared" ca="1" si="72"/>
        <v>0.99999999999999989</v>
      </c>
    </row>
    <row r="342" spans="6:25" x14ac:dyDescent="0.25">
      <c r="F342" s="107">
        <v>311</v>
      </c>
      <c r="G342" s="107" t="e">
        <f t="shared" si="60"/>
        <v>#REF!</v>
      </c>
      <c r="H342" s="107">
        <f t="shared" si="61"/>
        <v>0</v>
      </c>
      <c r="I342" s="107">
        <f t="shared" si="63"/>
        <v>0</v>
      </c>
      <c r="J342" s="107">
        <f t="shared" si="62"/>
        <v>0</v>
      </c>
      <c r="K342" s="107">
        <f t="shared" si="64"/>
        <v>0.99999999999999967</v>
      </c>
      <c r="Q342" s="107">
        <v>339</v>
      </c>
      <c r="R342" s="107" t="e">
        <f t="shared" ca="1" si="65"/>
        <v>#REF!</v>
      </c>
      <c r="S342" s="107" t="e">
        <f t="shared" ca="1" si="66"/>
        <v>#REF!</v>
      </c>
      <c r="T342" s="107" t="e">
        <f t="shared" ca="1" si="67"/>
        <v>#REF!</v>
      </c>
      <c r="U342" s="107" t="str">
        <f t="shared" ca="1" si="68"/>
        <v/>
      </c>
      <c r="V342" s="107">
        <f t="shared" ca="1" si="69"/>
        <v>0</v>
      </c>
      <c r="W342" s="107">
        <f t="shared" ca="1" si="71"/>
        <v>0</v>
      </c>
      <c r="X342" s="107">
        <f t="shared" ca="1" si="70"/>
        <v>0</v>
      </c>
      <c r="Y342" s="107">
        <f t="shared" ca="1" si="72"/>
        <v>0.99999999999999989</v>
      </c>
    </row>
    <row r="343" spans="6:25" x14ac:dyDescent="0.25">
      <c r="F343" s="107">
        <v>312</v>
      </c>
      <c r="G343" s="107" t="e">
        <f t="shared" si="60"/>
        <v>#REF!</v>
      </c>
      <c r="H343" s="107">
        <f t="shared" si="61"/>
        <v>0</v>
      </c>
      <c r="I343" s="107">
        <f t="shared" si="63"/>
        <v>0</v>
      </c>
      <c r="J343" s="107">
        <f t="shared" si="62"/>
        <v>0</v>
      </c>
      <c r="K343" s="107">
        <f t="shared" si="64"/>
        <v>0.99999999999999967</v>
      </c>
      <c r="Q343" s="107">
        <v>340</v>
      </c>
      <c r="R343" s="107" t="e">
        <f t="shared" ca="1" si="65"/>
        <v>#REF!</v>
      </c>
      <c r="S343" s="107" t="e">
        <f t="shared" ca="1" si="66"/>
        <v>#REF!</v>
      </c>
      <c r="T343" s="107" t="e">
        <f t="shared" ca="1" si="67"/>
        <v>#REF!</v>
      </c>
      <c r="U343" s="107" t="str">
        <f t="shared" ca="1" si="68"/>
        <v/>
      </c>
      <c r="V343" s="107">
        <f t="shared" ca="1" si="69"/>
        <v>0</v>
      </c>
      <c r="W343" s="107">
        <f t="shared" ca="1" si="71"/>
        <v>0</v>
      </c>
      <c r="X343" s="107">
        <f t="shared" ca="1" si="70"/>
        <v>0</v>
      </c>
      <c r="Y343" s="107">
        <f t="shared" ca="1" si="72"/>
        <v>0.99999999999999989</v>
      </c>
    </row>
    <row r="344" spans="6:25" x14ac:dyDescent="0.25">
      <c r="F344" s="107">
        <v>313</v>
      </c>
      <c r="G344" s="107" t="e">
        <f t="shared" si="60"/>
        <v>#REF!</v>
      </c>
      <c r="H344" s="107">
        <f t="shared" si="61"/>
        <v>0</v>
      </c>
      <c r="I344" s="107">
        <f t="shared" si="63"/>
        <v>0</v>
      </c>
      <c r="J344" s="107">
        <f t="shared" si="62"/>
        <v>0</v>
      </c>
      <c r="K344" s="107">
        <f t="shared" si="64"/>
        <v>0.99999999999999967</v>
      </c>
      <c r="Q344" s="107">
        <v>341</v>
      </c>
      <c r="R344" s="107" t="e">
        <f t="shared" ca="1" si="65"/>
        <v>#REF!</v>
      </c>
      <c r="S344" s="107" t="e">
        <f t="shared" ca="1" si="66"/>
        <v>#REF!</v>
      </c>
      <c r="T344" s="107" t="e">
        <f t="shared" ca="1" si="67"/>
        <v>#REF!</v>
      </c>
      <c r="U344" s="107" t="str">
        <f t="shared" ca="1" si="68"/>
        <v/>
      </c>
      <c r="V344" s="107">
        <f t="shared" ca="1" si="69"/>
        <v>0</v>
      </c>
      <c r="W344" s="107">
        <f t="shared" ca="1" si="71"/>
        <v>0</v>
      </c>
      <c r="X344" s="107">
        <f t="shared" ca="1" si="70"/>
        <v>0</v>
      </c>
      <c r="Y344" s="107">
        <f t="shared" ca="1" si="72"/>
        <v>0.99999999999999989</v>
      </c>
    </row>
    <row r="345" spans="6:25" x14ac:dyDescent="0.25">
      <c r="F345" s="107">
        <v>314</v>
      </c>
      <c r="G345" s="107" t="e">
        <f t="shared" si="60"/>
        <v>#REF!</v>
      </c>
      <c r="H345" s="107">
        <f t="shared" si="61"/>
        <v>0</v>
      </c>
      <c r="I345" s="107">
        <f t="shared" si="63"/>
        <v>0</v>
      </c>
      <c r="J345" s="107">
        <f t="shared" si="62"/>
        <v>0</v>
      </c>
      <c r="K345" s="107">
        <f t="shared" si="64"/>
        <v>0.99999999999999967</v>
      </c>
      <c r="Q345" s="107">
        <v>342</v>
      </c>
      <c r="R345" s="107" t="e">
        <f t="shared" ca="1" si="65"/>
        <v>#REF!</v>
      </c>
      <c r="S345" s="107" t="e">
        <f t="shared" ca="1" si="66"/>
        <v>#REF!</v>
      </c>
      <c r="T345" s="107" t="e">
        <f t="shared" ca="1" si="67"/>
        <v>#REF!</v>
      </c>
      <c r="U345" s="107" t="str">
        <f t="shared" ca="1" si="68"/>
        <v/>
      </c>
      <c r="V345" s="107">
        <f t="shared" ca="1" si="69"/>
        <v>0</v>
      </c>
      <c r="W345" s="107">
        <f t="shared" ca="1" si="71"/>
        <v>0</v>
      </c>
      <c r="X345" s="107">
        <f t="shared" ca="1" si="70"/>
        <v>0</v>
      </c>
      <c r="Y345" s="107">
        <f t="shared" ca="1" si="72"/>
        <v>0.99999999999999989</v>
      </c>
    </row>
    <row r="346" spans="6:25" x14ac:dyDescent="0.25">
      <c r="F346" s="107">
        <v>315</v>
      </c>
      <c r="G346" s="107" t="e">
        <f t="shared" si="60"/>
        <v>#REF!</v>
      </c>
      <c r="H346" s="107">
        <f t="shared" si="61"/>
        <v>0</v>
      </c>
      <c r="I346" s="107">
        <f t="shared" si="63"/>
        <v>0</v>
      </c>
      <c r="J346" s="107">
        <f t="shared" si="62"/>
        <v>0</v>
      </c>
      <c r="K346" s="107">
        <f t="shared" si="64"/>
        <v>0.99999999999999967</v>
      </c>
      <c r="Q346" s="107">
        <v>343</v>
      </c>
      <c r="R346" s="107" t="e">
        <f t="shared" ca="1" si="65"/>
        <v>#REF!</v>
      </c>
      <c r="S346" s="107" t="e">
        <f t="shared" ca="1" si="66"/>
        <v>#REF!</v>
      </c>
      <c r="T346" s="107" t="e">
        <f t="shared" ca="1" si="67"/>
        <v>#REF!</v>
      </c>
      <c r="U346" s="107" t="str">
        <f t="shared" ca="1" si="68"/>
        <v/>
      </c>
      <c r="V346" s="107">
        <f t="shared" ca="1" si="69"/>
        <v>0</v>
      </c>
      <c r="W346" s="107">
        <f t="shared" ca="1" si="71"/>
        <v>0</v>
      </c>
      <c r="X346" s="107">
        <f t="shared" ca="1" si="70"/>
        <v>0</v>
      </c>
      <c r="Y346" s="107">
        <f t="shared" ca="1" si="72"/>
        <v>0.99999999999999989</v>
      </c>
    </row>
    <row r="347" spans="6:25" x14ac:dyDescent="0.25">
      <c r="F347" s="107">
        <v>316</v>
      </c>
      <c r="G347" s="107" t="e">
        <f t="shared" si="60"/>
        <v>#REF!</v>
      </c>
      <c r="H347" s="107">
        <f t="shared" si="61"/>
        <v>0</v>
      </c>
      <c r="I347" s="107">
        <f t="shared" si="63"/>
        <v>0</v>
      </c>
      <c r="J347" s="107">
        <f t="shared" si="62"/>
        <v>0</v>
      </c>
      <c r="K347" s="107">
        <f t="shared" si="64"/>
        <v>0.99999999999999967</v>
      </c>
      <c r="Q347" s="107">
        <v>344</v>
      </c>
      <c r="R347" s="107" t="e">
        <f t="shared" ca="1" si="65"/>
        <v>#REF!</v>
      </c>
      <c r="S347" s="107" t="e">
        <f t="shared" ca="1" si="66"/>
        <v>#REF!</v>
      </c>
      <c r="T347" s="107" t="e">
        <f t="shared" ca="1" si="67"/>
        <v>#REF!</v>
      </c>
      <c r="U347" s="107" t="str">
        <f t="shared" ca="1" si="68"/>
        <v/>
      </c>
      <c r="V347" s="107">
        <f t="shared" ca="1" si="69"/>
        <v>0</v>
      </c>
      <c r="W347" s="107">
        <f t="shared" ca="1" si="71"/>
        <v>0</v>
      </c>
      <c r="X347" s="107">
        <f t="shared" ca="1" si="70"/>
        <v>0</v>
      </c>
      <c r="Y347" s="107">
        <f t="shared" ca="1" si="72"/>
        <v>0.99999999999999989</v>
      </c>
    </row>
    <row r="348" spans="6:25" x14ac:dyDescent="0.25">
      <c r="F348" s="107">
        <v>317</v>
      </c>
      <c r="G348" s="107" t="e">
        <f t="shared" si="60"/>
        <v>#REF!</v>
      </c>
      <c r="H348" s="107">
        <f t="shared" si="61"/>
        <v>0</v>
      </c>
      <c r="I348" s="107">
        <f t="shared" si="63"/>
        <v>0</v>
      </c>
      <c r="J348" s="107">
        <f t="shared" si="62"/>
        <v>0</v>
      </c>
      <c r="K348" s="107">
        <f t="shared" si="64"/>
        <v>0.99999999999999967</v>
      </c>
      <c r="Q348" s="107">
        <v>345</v>
      </c>
      <c r="R348" s="107" t="e">
        <f t="shared" ca="1" si="65"/>
        <v>#REF!</v>
      </c>
      <c r="S348" s="107" t="e">
        <f t="shared" ca="1" si="66"/>
        <v>#REF!</v>
      </c>
      <c r="T348" s="107" t="e">
        <f t="shared" ca="1" si="67"/>
        <v>#REF!</v>
      </c>
      <c r="U348" s="107" t="str">
        <f t="shared" ca="1" si="68"/>
        <v/>
      </c>
      <c r="V348" s="107">
        <f t="shared" ca="1" si="69"/>
        <v>0</v>
      </c>
      <c r="W348" s="107">
        <f t="shared" ca="1" si="71"/>
        <v>0</v>
      </c>
      <c r="X348" s="107">
        <f t="shared" ca="1" si="70"/>
        <v>0</v>
      </c>
      <c r="Y348" s="107">
        <f t="shared" ca="1" si="72"/>
        <v>0.99999999999999989</v>
      </c>
    </row>
    <row r="349" spans="6:25" x14ac:dyDescent="0.25">
      <c r="F349" s="107">
        <v>318</v>
      </c>
      <c r="G349" s="107" t="e">
        <f t="shared" si="60"/>
        <v>#REF!</v>
      </c>
      <c r="H349" s="107">
        <f t="shared" si="61"/>
        <v>0</v>
      </c>
      <c r="I349" s="107">
        <f t="shared" si="63"/>
        <v>0</v>
      </c>
      <c r="J349" s="107">
        <f t="shared" si="62"/>
        <v>0</v>
      </c>
      <c r="K349" s="107">
        <f t="shared" si="64"/>
        <v>0.99999999999999967</v>
      </c>
      <c r="Q349" s="107">
        <v>346</v>
      </c>
      <c r="R349" s="107" t="e">
        <f t="shared" ca="1" si="65"/>
        <v>#REF!</v>
      </c>
      <c r="S349" s="107" t="e">
        <f t="shared" ca="1" si="66"/>
        <v>#REF!</v>
      </c>
      <c r="T349" s="107" t="e">
        <f t="shared" ca="1" si="67"/>
        <v>#REF!</v>
      </c>
      <c r="U349" s="107" t="str">
        <f t="shared" ca="1" si="68"/>
        <v/>
      </c>
      <c r="V349" s="107">
        <f t="shared" ca="1" si="69"/>
        <v>0</v>
      </c>
      <c r="W349" s="107">
        <f t="shared" ca="1" si="71"/>
        <v>0</v>
      </c>
      <c r="X349" s="107">
        <f t="shared" ca="1" si="70"/>
        <v>0</v>
      </c>
      <c r="Y349" s="107">
        <f t="shared" ca="1" si="72"/>
        <v>0.99999999999999989</v>
      </c>
    </row>
    <row r="350" spans="6:25" x14ac:dyDescent="0.25">
      <c r="F350" s="107">
        <v>319</v>
      </c>
      <c r="G350" s="107" t="e">
        <f t="shared" si="60"/>
        <v>#REF!</v>
      </c>
      <c r="H350" s="107">
        <f t="shared" si="61"/>
        <v>0</v>
      </c>
      <c r="I350" s="107">
        <f t="shared" si="63"/>
        <v>0</v>
      </c>
      <c r="J350" s="107">
        <f t="shared" si="62"/>
        <v>0</v>
      </c>
      <c r="K350" s="107">
        <f t="shared" si="64"/>
        <v>0.99999999999999967</v>
      </c>
      <c r="Q350" s="107">
        <v>347</v>
      </c>
      <c r="R350" s="107" t="e">
        <f t="shared" ca="1" si="65"/>
        <v>#REF!</v>
      </c>
      <c r="S350" s="107" t="e">
        <f t="shared" ca="1" si="66"/>
        <v>#REF!</v>
      </c>
      <c r="T350" s="107" t="e">
        <f t="shared" ca="1" si="67"/>
        <v>#REF!</v>
      </c>
      <c r="U350" s="107" t="str">
        <f t="shared" ca="1" si="68"/>
        <v/>
      </c>
      <c r="V350" s="107">
        <f t="shared" ca="1" si="69"/>
        <v>0</v>
      </c>
      <c r="W350" s="107">
        <f t="shared" ca="1" si="71"/>
        <v>0</v>
      </c>
      <c r="X350" s="107">
        <f t="shared" ca="1" si="70"/>
        <v>0</v>
      </c>
      <c r="Y350" s="107">
        <f t="shared" ca="1" si="72"/>
        <v>0.99999999999999989</v>
      </c>
    </row>
    <row r="351" spans="6:25" x14ac:dyDescent="0.25">
      <c r="F351" s="107">
        <v>320</v>
      </c>
      <c r="G351" s="107" t="e">
        <f t="shared" si="60"/>
        <v>#REF!</v>
      </c>
      <c r="H351" s="107">
        <f t="shared" si="61"/>
        <v>0</v>
      </c>
      <c r="I351" s="107">
        <f t="shared" si="63"/>
        <v>0</v>
      </c>
      <c r="J351" s="107">
        <f t="shared" si="62"/>
        <v>0</v>
      </c>
      <c r="K351" s="107">
        <f t="shared" si="64"/>
        <v>0.99999999999999967</v>
      </c>
      <c r="Q351" s="107">
        <v>348</v>
      </c>
      <c r="R351" s="107" t="e">
        <f t="shared" ca="1" si="65"/>
        <v>#REF!</v>
      </c>
      <c r="S351" s="107" t="e">
        <f t="shared" ca="1" si="66"/>
        <v>#REF!</v>
      </c>
      <c r="T351" s="107" t="e">
        <f t="shared" ca="1" si="67"/>
        <v>#REF!</v>
      </c>
      <c r="U351" s="107" t="str">
        <f t="shared" ca="1" si="68"/>
        <v/>
      </c>
      <c r="V351" s="107">
        <f t="shared" ca="1" si="69"/>
        <v>0</v>
      </c>
      <c r="W351" s="107">
        <f t="shared" ca="1" si="71"/>
        <v>0</v>
      </c>
      <c r="X351" s="107">
        <f t="shared" ca="1" si="70"/>
        <v>0</v>
      </c>
      <c r="Y351" s="107">
        <f t="shared" ca="1" si="72"/>
        <v>0.99999999999999989</v>
      </c>
    </row>
    <row r="352" spans="6:25" x14ac:dyDescent="0.25">
      <c r="F352" s="107">
        <v>321</v>
      </c>
      <c r="G352" s="107" t="e">
        <f t="shared" ref="G352:G362" si="73">INDEX(Table_WeaponUpgrades,F352,1)</f>
        <v>#REF!</v>
      </c>
      <c r="H352" s="107">
        <f t="shared" ref="H352:H362" si="74">IFERROR(VLOOKUP(G352,Table_WeaponUpgrades,3,0),0)</f>
        <v>0</v>
      </c>
      <c r="I352" s="107">
        <f t="shared" si="63"/>
        <v>0</v>
      </c>
      <c r="J352" s="107">
        <f t="shared" si="62"/>
        <v>0</v>
      </c>
      <c r="K352" s="107">
        <f t="shared" si="64"/>
        <v>0.99999999999999967</v>
      </c>
      <c r="Q352" s="107">
        <v>349</v>
      </c>
      <c r="R352" s="107" t="e">
        <f t="shared" ca="1" si="65"/>
        <v>#REF!</v>
      </c>
      <c r="S352" s="107" t="e">
        <f t="shared" ca="1" si="66"/>
        <v>#REF!</v>
      </c>
      <c r="T352" s="107" t="e">
        <f t="shared" ca="1" si="67"/>
        <v>#REF!</v>
      </c>
      <c r="U352" s="107" t="str">
        <f t="shared" ca="1" si="68"/>
        <v/>
      </c>
      <c r="V352" s="107">
        <f t="shared" ca="1" si="69"/>
        <v>0</v>
      </c>
      <c r="W352" s="107">
        <f t="shared" ca="1" si="71"/>
        <v>0</v>
      </c>
      <c r="X352" s="107">
        <f t="shared" ca="1" si="70"/>
        <v>0</v>
      </c>
      <c r="Y352" s="107">
        <f t="shared" ca="1" si="72"/>
        <v>0.99999999999999989</v>
      </c>
    </row>
    <row r="353" spans="6:25" x14ac:dyDescent="0.25">
      <c r="F353" s="107">
        <v>322</v>
      </c>
      <c r="G353" s="107" t="e">
        <f t="shared" si="73"/>
        <v>#REF!</v>
      </c>
      <c r="H353" s="107">
        <f t="shared" si="74"/>
        <v>0</v>
      </c>
      <c r="I353" s="107">
        <f t="shared" si="63"/>
        <v>0</v>
      </c>
      <c r="J353" s="107">
        <f t="shared" ref="J353:J362" si="75">I353/$I$30</f>
        <v>0</v>
      </c>
      <c r="K353" s="107">
        <f t="shared" si="64"/>
        <v>0.99999999999999967</v>
      </c>
      <c r="Q353" s="107">
        <v>350</v>
      </c>
      <c r="R353" s="107" t="e">
        <f t="shared" ca="1" si="65"/>
        <v>#REF!</v>
      </c>
      <c r="S353" s="107" t="e">
        <f t="shared" ca="1" si="66"/>
        <v>#REF!</v>
      </c>
      <c r="T353" s="107" t="e">
        <f t="shared" ca="1" si="67"/>
        <v>#REF!</v>
      </c>
      <c r="U353" s="107" t="str">
        <f t="shared" ca="1" si="68"/>
        <v/>
      </c>
      <c r="V353" s="107">
        <f t="shared" ca="1" si="69"/>
        <v>0</v>
      </c>
      <c r="W353" s="107">
        <f t="shared" ca="1" si="71"/>
        <v>0</v>
      </c>
      <c r="X353" s="107">
        <f t="shared" ca="1" si="70"/>
        <v>0</v>
      </c>
      <c r="Y353" s="107">
        <f t="shared" ca="1" si="72"/>
        <v>0.99999999999999989</v>
      </c>
    </row>
    <row r="354" spans="6:25" x14ac:dyDescent="0.25">
      <c r="F354" s="107">
        <v>323</v>
      </c>
      <c r="G354" s="107" t="e">
        <f t="shared" si="73"/>
        <v>#REF!</v>
      </c>
      <c r="H354" s="107">
        <f t="shared" si="74"/>
        <v>0</v>
      </c>
      <c r="I354" s="107">
        <f t="shared" ref="I354:I362" si="76">IF(H354=0,0,$H$29+1-H354)/$H$30</f>
        <v>0</v>
      </c>
      <c r="J354" s="107">
        <f t="shared" si="75"/>
        <v>0</v>
      </c>
      <c r="K354" s="107">
        <f t="shared" ref="K354:K362" si="77">K353+J354</f>
        <v>0.99999999999999967</v>
      </c>
      <c r="Q354" s="107">
        <v>351</v>
      </c>
      <c r="R354" s="107" t="e">
        <f t="shared" ca="1" si="65"/>
        <v>#REF!</v>
      </c>
      <c r="S354" s="107" t="e">
        <f t="shared" ca="1" si="66"/>
        <v>#REF!</v>
      </c>
      <c r="T354" s="107" t="e">
        <f t="shared" ca="1" si="67"/>
        <v>#REF!</v>
      </c>
      <c r="U354" s="107" t="str">
        <f t="shared" ca="1" si="68"/>
        <v/>
      </c>
      <c r="V354" s="107">
        <f t="shared" ca="1" si="69"/>
        <v>0</v>
      </c>
      <c r="W354" s="107">
        <f t="shared" ca="1" si="71"/>
        <v>0</v>
      </c>
      <c r="X354" s="107">
        <f t="shared" ca="1" si="70"/>
        <v>0</v>
      </c>
      <c r="Y354" s="107">
        <f t="shared" ca="1" si="72"/>
        <v>0.99999999999999989</v>
      </c>
    </row>
    <row r="355" spans="6:25" x14ac:dyDescent="0.25">
      <c r="F355" s="107">
        <v>324</v>
      </c>
      <c r="G355" s="107" t="e">
        <f t="shared" si="73"/>
        <v>#REF!</v>
      </c>
      <c r="H355" s="107">
        <f t="shared" si="74"/>
        <v>0</v>
      </c>
      <c r="I355" s="107">
        <f t="shared" si="76"/>
        <v>0</v>
      </c>
      <c r="J355" s="107">
        <f t="shared" si="75"/>
        <v>0</v>
      </c>
      <c r="K355" s="107">
        <f t="shared" si="77"/>
        <v>0.99999999999999967</v>
      </c>
      <c r="Q355" s="107">
        <v>352</v>
      </c>
      <c r="R355" s="107" t="e">
        <f t="shared" ca="1" si="65"/>
        <v>#REF!</v>
      </c>
      <c r="S355" s="107" t="e">
        <f t="shared" ca="1" si="66"/>
        <v>#REF!</v>
      </c>
      <c r="T355" s="107" t="e">
        <f t="shared" ca="1" si="67"/>
        <v>#REF!</v>
      </c>
      <c r="U355" s="107" t="str">
        <f t="shared" ca="1" si="68"/>
        <v/>
      </c>
      <c r="V355" s="107">
        <f t="shared" ca="1" si="69"/>
        <v>0</v>
      </c>
      <c r="W355" s="107">
        <f t="shared" ca="1" si="71"/>
        <v>0</v>
      </c>
      <c r="X355" s="107">
        <f t="shared" ca="1" si="70"/>
        <v>0</v>
      </c>
      <c r="Y355" s="107">
        <f t="shared" ca="1" si="72"/>
        <v>0.99999999999999989</v>
      </c>
    </row>
    <row r="356" spans="6:25" x14ac:dyDescent="0.25">
      <c r="F356" s="107">
        <v>325</v>
      </c>
      <c r="G356" s="107" t="e">
        <f t="shared" si="73"/>
        <v>#REF!</v>
      </c>
      <c r="H356" s="107">
        <f t="shared" si="74"/>
        <v>0</v>
      </c>
      <c r="I356" s="107">
        <f t="shared" si="76"/>
        <v>0</v>
      </c>
      <c r="J356" s="107">
        <f t="shared" si="75"/>
        <v>0</v>
      </c>
      <c r="K356" s="107">
        <f t="shared" si="77"/>
        <v>0.99999999999999967</v>
      </c>
      <c r="Q356" s="107">
        <v>353</v>
      </c>
      <c r="R356" s="107" t="e">
        <f t="shared" ca="1" si="65"/>
        <v>#REF!</v>
      </c>
      <c r="S356" s="107" t="e">
        <f t="shared" ca="1" si="66"/>
        <v>#REF!</v>
      </c>
      <c r="T356" s="107" t="e">
        <f t="shared" ca="1" si="67"/>
        <v>#REF!</v>
      </c>
      <c r="U356" s="107" t="str">
        <f t="shared" ca="1" si="68"/>
        <v/>
      </c>
      <c r="V356" s="107">
        <f t="shared" ca="1" si="69"/>
        <v>0</v>
      </c>
      <c r="W356" s="107">
        <f t="shared" ca="1" si="71"/>
        <v>0</v>
      </c>
      <c r="X356" s="107">
        <f t="shared" ca="1" si="70"/>
        <v>0</v>
      </c>
      <c r="Y356" s="107">
        <f t="shared" ca="1" si="72"/>
        <v>0.99999999999999989</v>
      </c>
    </row>
    <row r="357" spans="6:25" x14ac:dyDescent="0.25">
      <c r="F357" s="107">
        <v>326</v>
      </c>
      <c r="G357" s="107" t="e">
        <f t="shared" si="73"/>
        <v>#REF!</v>
      </c>
      <c r="H357" s="107">
        <f t="shared" si="74"/>
        <v>0</v>
      </c>
      <c r="I357" s="107">
        <f t="shared" si="76"/>
        <v>0</v>
      </c>
      <c r="J357" s="107">
        <f t="shared" si="75"/>
        <v>0</v>
      </c>
      <c r="K357" s="107">
        <f t="shared" si="77"/>
        <v>0.99999999999999967</v>
      </c>
      <c r="Q357" s="107">
        <v>354</v>
      </c>
      <c r="R357" s="107" t="e">
        <f t="shared" ca="1" si="65"/>
        <v>#REF!</v>
      </c>
      <c r="S357" s="107" t="e">
        <f t="shared" ca="1" si="66"/>
        <v>#REF!</v>
      </c>
      <c r="T357" s="107" t="e">
        <f t="shared" ca="1" si="67"/>
        <v>#REF!</v>
      </c>
      <c r="U357" s="107" t="str">
        <f t="shared" ca="1" si="68"/>
        <v/>
      </c>
      <c r="V357" s="107">
        <f t="shared" ca="1" si="69"/>
        <v>0</v>
      </c>
      <c r="W357" s="107">
        <f t="shared" ca="1" si="71"/>
        <v>0</v>
      </c>
      <c r="X357" s="107">
        <f t="shared" ca="1" si="70"/>
        <v>0</v>
      </c>
      <c r="Y357" s="107">
        <f t="shared" ca="1" si="72"/>
        <v>0.99999999999999989</v>
      </c>
    </row>
    <row r="358" spans="6:25" x14ac:dyDescent="0.25">
      <c r="F358" s="107">
        <v>327</v>
      </c>
      <c r="G358" s="107" t="e">
        <f t="shared" si="73"/>
        <v>#REF!</v>
      </c>
      <c r="H358" s="107">
        <f t="shared" si="74"/>
        <v>0</v>
      </c>
      <c r="I358" s="107">
        <f t="shared" si="76"/>
        <v>0</v>
      </c>
      <c r="J358" s="107">
        <f t="shared" si="75"/>
        <v>0</v>
      </c>
      <c r="K358" s="107">
        <f t="shared" si="77"/>
        <v>0.99999999999999967</v>
      </c>
      <c r="Q358" s="107">
        <v>355</v>
      </c>
      <c r="R358" s="107" t="e">
        <f t="shared" ca="1" si="65"/>
        <v>#REF!</v>
      </c>
      <c r="S358" s="107" t="e">
        <f t="shared" ca="1" si="66"/>
        <v>#REF!</v>
      </c>
      <c r="T358" s="107" t="e">
        <f t="shared" ca="1" si="67"/>
        <v>#REF!</v>
      </c>
      <c r="U358" s="107" t="str">
        <f t="shared" ca="1" si="68"/>
        <v/>
      </c>
      <c r="V358" s="107">
        <f t="shared" ca="1" si="69"/>
        <v>0</v>
      </c>
      <c r="W358" s="107">
        <f t="shared" ca="1" si="71"/>
        <v>0</v>
      </c>
      <c r="X358" s="107">
        <f t="shared" ca="1" si="70"/>
        <v>0</v>
      </c>
      <c r="Y358" s="107">
        <f t="shared" ca="1" si="72"/>
        <v>0.99999999999999989</v>
      </c>
    </row>
    <row r="359" spans="6:25" x14ac:dyDescent="0.25">
      <c r="F359" s="107">
        <v>328</v>
      </c>
      <c r="G359" s="107" t="e">
        <f t="shared" si="73"/>
        <v>#REF!</v>
      </c>
      <c r="H359" s="107">
        <f t="shared" si="74"/>
        <v>0</v>
      </c>
      <c r="I359" s="107">
        <f t="shared" si="76"/>
        <v>0</v>
      </c>
      <c r="J359" s="107">
        <f t="shared" si="75"/>
        <v>0</v>
      </c>
      <c r="K359" s="107">
        <f t="shared" si="77"/>
        <v>0.99999999999999967</v>
      </c>
      <c r="Q359" s="107">
        <v>356</v>
      </c>
      <c r="R359" s="107" t="e">
        <f t="shared" ca="1" si="65"/>
        <v>#REF!</v>
      </c>
      <c r="S359" s="107" t="e">
        <f t="shared" ca="1" si="66"/>
        <v>#REF!</v>
      </c>
      <c r="T359" s="107" t="e">
        <f t="shared" ca="1" si="67"/>
        <v>#REF!</v>
      </c>
      <c r="U359" s="107" t="str">
        <f t="shared" ca="1" si="68"/>
        <v/>
      </c>
      <c r="V359" s="107">
        <f t="shared" ca="1" si="69"/>
        <v>0</v>
      </c>
      <c r="W359" s="107">
        <f t="shared" ca="1" si="71"/>
        <v>0</v>
      </c>
      <c r="X359" s="107">
        <f t="shared" ca="1" si="70"/>
        <v>0</v>
      </c>
      <c r="Y359" s="107">
        <f t="shared" ca="1" si="72"/>
        <v>0.99999999999999989</v>
      </c>
    </row>
    <row r="360" spans="6:25" x14ac:dyDescent="0.25">
      <c r="F360" s="107">
        <v>329</v>
      </c>
      <c r="G360" s="107" t="e">
        <f t="shared" si="73"/>
        <v>#REF!</v>
      </c>
      <c r="H360" s="107">
        <f t="shared" si="74"/>
        <v>0</v>
      </c>
      <c r="I360" s="107">
        <f t="shared" si="76"/>
        <v>0</v>
      </c>
      <c r="J360" s="107">
        <f t="shared" si="75"/>
        <v>0</v>
      </c>
      <c r="K360" s="107">
        <f t="shared" si="77"/>
        <v>0.99999999999999967</v>
      </c>
      <c r="Q360" s="107">
        <v>357</v>
      </c>
      <c r="R360" s="107" t="e">
        <f t="shared" ca="1" si="65"/>
        <v>#REF!</v>
      </c>
      <c r="S360" s="107" t="e">
        <f t="shared" ca="1" si="66"/>
        <v>#REF!</v>
      </c>
      <c r="T360" s="107" t="e">
        <f t="shared" ca="1" si="67"/>
        <v>#REF!</v>
      </c>
      <c r="U360" s="107" t="str">
        <f t="shared" ca="1" si="68"/>
        <v/>
      </c>
      <c r="V360" s="107">
        <f t="shared" ca="1" si="69"/>
        <v>0</v>
      </c>
      <c r="W360" s="107">
        <f t="shared" ca="1" si="71"/>
        <v>0</v>
      </c>
      <c r="X360" s="107">
        <f t="shared" ca="1" si="70"/>
        <v>0</v>
      </c>
      <c r="Y360" s="107">
        <f t="shared" ca="1" si="72"/>
        <v>0.99999999999999989</v>
      </c>
    </row>
    <row r="361" spans="6:25" x14ac:dyDescent="0.25">
      <c r="F361" s="107">
        <v>330</v>
      </c>
      <c r="G361" s="107" t="e">
        <f t="shared" si="73"/>
        <v>#REF!</v>
      </c>
      <c r="H361" s="107">
        <f t="shared" si="74"/>
        <v>0</v>
      </c>
      <c r="I361" s="107">
        <f t="shared" si="76"/>
        <v>0</v>
      </c>
      <c r="J361" s="107">
        <f t="shared" si="75"/>
        <v>0</v>
      </c>
      <c r="K361" s="107">
        <f t="shared" si="77"/>
        <v>0.99999999999999967</v>
      </c>
      <c r="Q361" s="107">
        <v>358</v>
      </c>
      <c r="R361" s="107" t="e">
        <f t="shared" ca="1" si="65"/>
        <v>#REF!</v>
      </c>
      <c r="S361" s="107" t="e">
        <f t="shared" ca="1" si="66"/>
        <v>#REF!</v>
      </c>
      <c r="T361" s="107" t="e">
        <f t="shared" ca="1" si="67"/>
        <v>#REF!</v>
      </c>
      <c r="U361" s="107" t="str">
        <f t="shared" ca="1" si="68"/>
        <v/>
      </c>
      <c r="V361" s="107">
        <f t="shared" ca="1" si="69"/>
        <v>0</v>
      </c>
      <c r="W361" s="107">
        <f t="shared" ca="1" si="71"/>
        <v>0</v>
      </c>
      <c r="X361" s="107">
        <f t="shared" ca="1" si="70"/>
        <v>0</v>
      </c>
      <c r="Y361" s="107">
        <f t="shared" ca="1" si="72"/>
        <v>0.99999999999999989</v>
      </c>
    </row>
    <row r="362" spans="6:25" x14ac:dyDescent="0.25">
      <c r="F362" s="107">
        <v>331</v>
      </c>
      <c r="G362" s="107" t="e">
        <f t="shared" si="73"/>
        <v>#REF!</v>
      </c>
      <c r="H362" s="107">
        <f t="shared" si="74"/>
        <v>0</v>
      </c>
      <c r="I362" s="107">
        <f t="shared" si="76"/>
        <v>0</v>
      </c>
      <c r="J362" s="107">
        <f t="shared" si="75"/>
        <v>0</v>
      </c>
      <c r="K362" s="107">
        <f t="shared" si="77"/>
        <v>0.99999999999999967</v>
      </c>
      <c r="Q362" s="107">
        <v>359</v>
      </c>
      <c r="R362" s="107" t="e">
        <f t="shared" ca="1" si="65"/>
        <v>#REF!</v>
      </c>
      <c r="S362" s="107" t="e">
        <f t="shared" ca="1" si="66"/>
        <v>#REF!</v>
      </c>
      <c r="T362" s="107" t="e">
        <f t="shared" ca="1" si="67"/>
        <v>#REF!</v>
      </c>
      <c r="U362" s="107" t="str">
        <f t="shared" ca="1" si="68"/>
        <v/>
      </c>
      <c r="V362" s="107">
        <f t="shared" ca="1" si="69"/>
        <v>0</v>
      </c>
      <c r="W362" s="107">
        <f t="shared" ca="1" si="71"/>
        <v>0</v>
      </c>
      <c r="X362" s="107">
        <f t="shared" ca="1" si="70"/>
        <v>0</v>
      </c>
      <c r="Y362" s="107">
        <f t="shared" ca="1" si="72"/>
        <v>0.99999999999999989</v>
      </c>
    </row>
    <row r="363" spans="6:25" x14ac:dyDescent="0.25">
      <c r="Q363" s="107">
        <v>360</v>
      </c>
      <c r="R363" s="107" t="e">
        <f t="shared" ca="1" si="65"/>
        <v>#REF!</v>
      </c>
      <c r="S363" s="107" t="e">
        <f t="shared" ca="1" si="66"/>
        <v>#REF!</v>
      </c>
      <c r="T363" s="107" t="e">
        <f t="shared" ca="1" si="67"/>
        <v>#REF!</v>
      </c>
      <c r="U363" s="107" t="str">
        <f t="shared" ca="1" si="68"/>
        <v/>
      </c>
      <c r="V363" s="107">
        <f t="shared" ca="1" si="69"/>
        <v>0</v>
      </c>
      <c r="W363" s="107">
        <f t="shared" ca="1" si="71"/>
        <v>0</v>
      </c>
      <c r="X363" s="107">
        <f t="shared" ca="1" si="70"/>
        <v>0</v>
      </c>
      <c r="Y363" s="107">
        <f t="shared" ca="1" si="72"/>
        <v>0.99999999999999989</v>
      </c>
    </row>
    <row r="364" spans="6:25" x14ac:dyDescent="0.25">
      <c r="Q364" s="107">
        <v>361</v>
      </c>
      <c r="R364" s="107" t="e">
        <f t="shared" ca="1" si="65"/>
        <v>#REF!</v>
      </c>
      <c r="S364" s="107" t="e">
        <f t="shared" ca="1" si="66"/>
        <v>#REF!</v>
      </c>
      <c r="T364" s="107" t="e">
        <f t="shared" ca="1" si="67"/>
        <v>#REF!</v>
      </c>
      <c r="U364" s="107" t="str">
        <f t="shared" ca="1" si="68"/>
        <v/>
      </c>
      <c r="V364" s="107">
        <f t="shared" ca="1" si="69"/>
        <v>0</v>
      </c>
      <c r="W364" s="107">
        <f t="shared" ca="1" si="71"/>
        <v>0</v>
      </c>
      <c r="X364" s="107">
        <f t="shared" ca="1" si="70"/>
        <v>0</v>
      </c>
      <c r="Y364" s="107">
        <f t="shared" ca="1" si="72"/>
        <v>0.99999999999999989</v>
      </c>
    </row>
    <row r="365" spans="6:25" x14ac:dyDescent="0.25">
      <c r="Q365" s="107">
        <v>362</v>
      </c>
      <c r="R365" s="107" t="e">
        <f t="shared" ca="1" si="65"/>
        <v>#REF!</v>
      </c>
      <c r="S365" s="107" t="e">
        <f t="shared" ca="1" si="66"/>
        <v>#REF!</v>
      </c>
      <c r="T365" s="107" t="e">
        <f t="shared" ca="1" si="67"/>
        <v>#REF!</v>
      </c>
      <c r="U365" s="107" t="str">
        <f t="shared" ca="1" si="68"/>
        <v/>
      </c>
      <c r="V365" s="107">
        <f t="shared" ca="1" si="69"/>
        <v>0</v>
      </c>
      <c r="W365" s="107">
        <f t="shared" ca="1" si="71"/>
        <v>0</v>
      </c>
      <c r="X365" s="107">
        <f t="shared" ca="1" si="70"/>
        <v>0</v>
      </c>
      <c r="Y365" s="107">
        <f t="shared" ca="1" si="72"/>
        <v>0.99999999999999989</v>
      </c>
    </row>
    <row r="366" spans="6:25" x14ac:dyDescent="0.25">
      <c r="Q366" s="107">
        <v>363</v>
      </c>
      <c r="R366" s="107" t="e">
        <f t="shared" ca="1" si="65"/>
        <v>#REF!</v>
      </c>
      <c r="S366" s="107" t="e">
        <f t="shared" ca="1" si="66"/>
        <v>#REF!</v>
      </c>
      <c r="T366" s="107" t="e">
        <f t="shared" ca="1" si="67"/>
        <v>#REF!</v>
      </c>
      <c r="U366" s="107" t="str">
        <f t="shared" ca="1" si="68"/>
        <v/>
      </c>
      <c r="V366" s="107">
        <f t="shared" ca="1" si="69"/>
        <v>0</v>
      </c>
      <c r="W366" s="107">
        <f t="shared" ca="1" si="71"/>
        <v>0</v>
      </c>
      <c r="X366" s="107">
        <f t="shared" ca="1" si="70"/>
        <v>0</v>
      </c>
      <c r="Y366" s="107">
        <f t="shared" ca="1" si="72"/>
        <v>0.99999999999999989</v>
      </c>
    </row>
    <row r="367" spans="6:25" x14ac:dyDescent="0.25">
      <c r="Q367" s="107">
        <v>364</v>
      </c>
      <c r="R367" s="107" t="e">
        <f t="shared" ca="1" si="65"/>
        <v>#REF!</v>
      </c>
      <c r="S367" s="107" t="e">
        <f t="shared" ca="1" si="66"/>
        <v>#REF!</v>
      </c>
      <c r="T367" s="107" t="e">
        <f t="shared" ca="1" si="67"/>
        <v>#REF!</v>
      </c>
      <c r="U367" s="107" t="str">
        <f t="shared" ca="1" si="68"/>
        <v/>
      </c>
      <c r="V367" s="107">
        <f t="shared" ca="1" si="69"/>
        <v>0</v>
      </c>
      <c r="W367" s="107">
        <f t="shared" ca="1" si="71"/>
        <v>0</v>
      </c>
      <c r="X367" s="107">
        <f t="shared" ca="1" si="70"/>
        <v>0</v>
      </c>
      <c r="Y367" s="107">
        <f t="shared" ca="1" si="72"/>
        <v>0.99999999999999989</v>
      </c>
    </row>
    <row r="368" spans="6:25" x14ac:dyDescent="0.25">
      <c r="Q368" s="107">
        <v>365</v>
      </c>
      <c r="R368" s="107" t="e">
        <f t="shared" ca="1" si="65"/>
        <v>#REF!</v>
      </c>
      <c r="S368" s="107" t="e">
        <f t="shared" ca="1" si="66"/>
        <v>#REF!</v>
      </c>
      <c r="T368" s="107" t="e">
        <f t="shared" ca="1" si="67"/>
        <v>#REF!</v>
      </c>
      <c r="U368" s="107" t="str">
        <f t="shared" ca="1" si="68"/>
        <v/>
      </c>
      <c r="V368" s="107">
        <f t="shared" ca="1" si="69"/>
        <v>0</v>
      </c>
      <c r="W368" s="107">
        <f t="shared" ca="1" si="71"/>
        <v>0</v>
      </c>
      <c r="X368" s="107">
        <f t="shared" ca="1" si="70"/>
        <v>0</v>
      </c>
      <c r="Y368" s="107">
        <f t="shared" ca="1" si="72"/>
        <v>0.99999999999999989</v>
      </c>
    </row>
    <row r="369" spans="17:25" x14ac:dyDescent="0.25">
      <c r="Q369" s="107">
        <v>366</v>
      </c>
      <c r="R369" s="107" t="e">
        <f t="shared" ca="1" si="65"/>
        <v>#REF!</v>
      </c>
      <c r="S369" s="107" t="e">
        <f t="shared" ca="1" si="66"/>
        <v>#REF!</v>
      </c>
      <c r="T369" s="107" t="e">
        <f t="shared" ca="1" si="67"/>
        <v>#REF!</v>
      </c>
      <c r="U369" s="107" t="str">
        <f t="shared" ca="1" si="68"/>
        <v/>
      </c>
      <c r="V369" s="107">
        <f t="shared" ca="1" si="69"/>
        <v>0</v>
      </c>
      <c r="W369" s="107">
        <f t="shared" ca="1" si="71"/>
        <v>0</v>
      </c>
      <c r="X369" s="107">
        <f t="shared" ca="1" si="70"/>
        <v>0</v>
      </c>
      <c r="Y369" s="107">
        <f t="shared" ca="1" si="72"/>
        <v>0.99999999999999989</v>
      </c>
    </row>
    <row r="370" spans="17:25" x14ac:dyDescent="0.25">
      <c r="Q370" s="107">
        <v>367</v>
      </c>
      <c r="R370" s="107" t="e">
        <f t="shared" ca="1" si="65"/>
        <v>#REF!</v>
      </c>
      <c r="S370" s="107" t="e">
        <f t="shared" ca="1" si="66"/>
        <v>#REF!</v>
      </c>
      <c r="T370" s="107" t="e">
        <f t="shared" ca="1" si="67"/>
        <v>#REF!</v>
      </c>
      <c r="U370" s="107" t="str">
        <f t="shared" ca="1" si="68"/>
        <v/>
      </c>
      <c r="V370" s="107">
        <f t="shared" ca="1" si="69"/>
        <v>0</v>
      </c>
      <c r="W370" s="107">
        <f t="shared" ca="1" si="71"/>
        <v>0</v>
      </c>
      <c r="X370" s="107">
        <f t="shared" ca="1" si="70"/>
        <v>0</v>
      </c>
      <c r="Y370" s="107">
        <f t="shared" ca="1" si="72"/>
        <v>0.99999999999999989</v>
      </c>
    </row>
    <row r="371" spans="17:25" x14ac:dyDescent="0.25">
      <c r="Q371" s="107">
        <v>368</v>
      </c>
      <c r="R371" s="107" t="e">
        <f t="shared" ca="1" si="65"/>
        <v>#REF!</v>
      </c>
      <c r="S371" s="107" t="e">
        <f t="shared" ca="1" si="66"/>
        <v>#REF!</v>
      </c>
      <c r="T371" s="107" t="e">
        <f t="shared" ca="1" si="67"/>
        <v>#REF!</v>
      </c>
      <c r="U371" s="107" t="str">
        <f t="shared" ca="1" si="68"/>
        <v/>
      </c>
      <c r="V371" s="107">
        <f t="shared" ca="1" si="69"/>
        <v>0</v>
      </c>
      <c r="W371" s="107">
        <f t="shared" ca="1" si="71"/>
        <v>0</v>
      </c>
      <c r="X371" s="107">
        <f t="shared" ca="1" si="70"/>
        <v>0</v>
      </c>
      <c r="Y371" s="107">
        <f t="shared" ca="1" si="72"/>
        <v>0.99999999999999989</v>
      </c>
    </row>
    <row r="372" spans="17:25" x14ac:dyDescent="0.25">
      <c r="Q372" s="107">
        <v>369</v>
      </c>
      <c r="R372" s="107" t="e">
        <f t="shared" ca="1" si="65"/>
        <v>#REF!</v>
      </c>
      <c r="S372" s="107" t="e">
        <f t="shared" ca="1" si="66"/>
        <v>#REF!</v>
      </c>
      <c r="T372" s="107" t="e">
        <f t="shared" ca="1" si="67"/>
        <v>#REF!</v>
      </c>
      <c r="U372" s="107" t="str">
        <f t="shared" ca="1" si="68"/>
        <v/>
      </c>
      <c r="V372" s="107">
        <f t="shared" ca="1" si="69"/>
        <v>0</v>
      </c>
      <c r="W372" s="107">
        <f t="shared" ca="1" si="71"/>
        <v>0</v>
      </c>
      <c r="X372" s="107">
        <f t="shared" ca="1" si="70"/>
        <v>0</v>
      </c>
      <c r="Y372" s="107">
        <f t="shared" ca="1" si="72"/>
        <v>0.99999999999999989</v>
      </c>
    </row>
    <row r="373" spans="17:25" x14ac:dyDescent="0.25">
      <c r="Q373" s="107">
        <v>370</v>
      </c>
      <c r="R373" s="107" t="e">
        <f t="shared" ca="1" si="65"/>
        <v>#REF!</v>
      </c>
      <c r="S373" s="107" t="e">
        <f t="shared" ca="1" si="66"/>
        <v>#REF!</v>
      </c>
      <c r="T373" s="107" t="e">
        <f t="shared" ca="1" si="67"/>
        <v>#REF!</v>
      </c>
      <c r="U373" s="107" t="str">
        <f t="shared" ca="1" si="68"/>
        <v/>
      </c>
      <c r="V373" s="107">
        <f t="shared" ca="1" si="69"/>
        <v>0</v>
      </c>
      <c r="W373" s="107">
        <f t="shared" ca="1" si="71"/>
        <v>0</v>
      </c>
      <c r="X373" s="107">
        <f t="shared" ca="1" si="70"/>
        <v>0</v>
      </c>
      <c r="Y373" s="107">
        <f t="shared" ca="1" si="72"/>
        <v>0.99999999999999989</v>
      </c>
    </row>
    <row r="374" spans="17:25" x14ac:dyDescent="0.25">
      <c r="Q374" s="107">
        <v>371</v>
      </c>
      <c r="R374" s="107" t="e">
        <f t="shared" ca="1" si="65"/>
        <v>#REF!</v>
      </c>
      <c r="S374" s="107" t="e">
        <f t="shared" ca="1" si="66"/>
        <v>#REF!</v>
      </c>
      <c r="T374" s="107" t="e">
        <f t="shared" ca="1" si="67"/>
        <v>#REF!</v>
      </c>
      <c r="U374" s="107" t="str">
        <f t="shared" ca="1" si="68"/>
        <v/>
      </c>
      <c r="V374" s="107">
        <f t="shared" ca="1" si="69"/>
        <v>0</v>
      </c>
      <c r="W374" s="107">
        <f t="shared" ca="1" si="71"/>
        <v>0</v>
      </c>
      <c r="X374" s="107">
        <f t="shared" ca="1" si="70"/>
        <v>0</v>
      </c>
      <c r="Y374" s="107">
        <f t="shared" ca="1" si="72"/>
        <v>0.99999999999999989</v>
      </c>
    </row>
    <row r="375" spans="17:25" x14ac:dyDescent="0.25">
      <c r="Q375" s="107">
        <v>372</v>
      </c>
      <c r="R375" s="107" t="e">
        <f t="shared" ca="1" si="65"/>
        <v>#REF!</v>
      </c>
      <c r="S375" s="107" t="e">
        <f t="shared" ca="1" si="66"/>
        <v>#REF!</v>
      </c>
      <c r="T375" s="107" t="e">
        <f t="shared" ca="1" si="67"/>
        <v>#REF!</v>
      </c>
      <c r="U375" s="107" t="str">
        <f t="shared" ca="1" si="68"/>
        <v/>
      </c>
      <c r="V375" s="107">
        <f t="shared" ca="1" si="69"/>
        <v>0</v>
      </c>
      <c r="W375" s="107">
        <f t="shared" ca="1" si="71"/>
        <v>0</v>
      </c>
      <c r="X375" s="107">
        <f t="shared" ca="1" si="70"/>
        <v>0</v>
      </c>
      <c r="Y375" s="107">
        <f t="shared" ca="1" si="72"/>
        <v>0.99999999999999989</v>
      </c>
    </row>
    <row r="376" spans="17:25" x14ac:dyDescent="0.25">
      <c r="Q376" s="107">
        <v>373</v>
      </c>
      <c r="R376" s="107" t="e">
        <f t="shared" ca="1" si="65"/>
        <v>#REF!</v>
      </c>
      <c r="S376" s="107" t="e">
        <f t="shared" ca="1" si="66"/>
        <v>#REF!</v>
      </c>
      <c r="T376" s="107" t="e">
        <f t="shared" ca="1" si="67"/>
        <v>#REF!</v>
      </c>
      <c r="U376" s="107" t="str">
        <f t="shared" ca="1" si="68"/>
        <v/>
      </c>
      <c r="V376" s="107">
        <f t="shared" ca="1" si="69"/>
        <v>0</v>
      </c>
      <c r="W376" s="107">
        <f t="shared" ca="1" si="71"/>
        <v>0</v>
      </c>
      <c r="X376" s="107">
        <f t="shared" ca="1" si="70"/>
        <v>0</v>
      </c>
      <c r="Y376" s="107">
        <f t="shared" ca="1" si="72"/>
        <v>0.99999999999999989</v>
      </c>
    </row>
    <row r="377" spans="17:25" x14ac:dyDescent="0.25">
      <c r="Q377" s="107">
        <v>374</v>
      </c>
      <c r="R377" s="107" t="e">
        <f t="shared" ca="1" si="65"/>
        <v>#REF!</v>
      </c>
      <c r="S377" s="107" t="e">
        <f t="shared" ca="1" si="66"/>
        <v>#REF!</v>
      </c>
      <c r="T377" s="107" t="e">
        <f t="shared" ca="1" si="67"/>
        <v>#REF!</v>
      </c>
      <c r="U377" s="107" t="str">
        <f t="shared" ca="1" si="68"/>
        <v/>
      </c>
      <c r="V377" s="107">
        <f t="shared" ca="1" si="69"/>
        <v>0</v>
      </c>
      <c r="W377" s="107">
        <f t="shared" ca="1" si="71"/>
        <v>0</v>
      </c>
      <c r="X377" s="107">
        <f t="shared" ca="1" si="70"/>
        <v>0</v>
      </c>
      <c r="Y377" s="107">
        <f t="shared" ca="1" si="72"/>
        <v>0.99999999999999989</v>
      </c>
    </row>
    <row r="378" spans="17:25" x14ac:dyDescent="0.25">
      <c r="Q378" s="107">
        <v>375</v>
      </c>
      <c r="R378" s="107" t="e">
        <f t="shared" ca="1" si="65"/>
        <v>#REF!</v>
      </c>
      <c r="S378" s="107" t="e">
        <f t="shared" ca="1" si="66"/>
        <v>#REF!</v>
      </c>
      <c r="T378" s="107" t="e">
        <f t="shared" ca="1" si="67"/>
        <v>#REF!</v>
      </c>
      <c r="U378" s="107" t="str">
        <f t="shared" ca="1" si="68"/>
        <v/>
      </c>
      <c r="V378" s="107">
        <f t="shared" ca="1" si="69"/>
        <v>0</v>
      </c>
      <c r="W378" s="107">
        <f t="shared" ca="1" si="71"/>
        <v>0</v>
      </c>
      <c r="X378" s="107">
        <f t="shared" ca="1" si="70"/>
        <v>0</v>
      </c>
      <c r="Y378" s="107">
        <f t="shared" ca="1" si="72"/>
        <v>0.99999999999999989</v>
      </c>
    </row>
    <row r="379" spans="17:25" x14ac:dyDescent="0.25">
      <c r="Q379" s="107">
        <v>376</v>
      </c>
      <c r="R379" s="107" t="e">
        <f t="shared" ca="1" si="65"/>
        <v>#REF!</v>
      </c>
      <c r="S379" s="107" t="e">
        <f t="shared" ca="1" si="66"/>
        <v>#REF!</v>
      </c>
      <c r="T379" s="107" t="e">
        <f t="shared" ca="1" si="67"/>
        <v>#REF!</v>
      </c>
      <c r="U379" s="107" t="str">
        <f t="shared" ca="1" si="68"/>
        <v/>
      </c>
      <c r="V379" s="107">
        <f t="shared" ca="1" si="69"/>
        <v>0</v>
      </c>
      <c r="W379" s="107">
        <f t="shared" ca="1" si="71"/>
        <v>0</v>
      </c>
      <c r="X379" s="107">
        <f t="shared" ca="1" si="70"/>
        <v>0</v>
      </c>
      <c r="Y379" s="107">
        <f t="shared" ca="1" si="72"/>
        <v>0.99999999999999989</v>
      </c>
    </row>
    <row r="380" spans="17:25" x14ac:dyDescent="0.25">
      <c r="Q380" s="107">
        <v>377</v>
      </c>
      <c r="R380" s="107" t="e">
        <f t="shared" ca="1" si="65"/>
        <v>#REF!</v>
      </c>
      <c r="S380" s="107" t="e">
        <f t="shared" ca="1" si="66"/>
        <v>#REF!</v>
      </c>
      <c r="T380" s="107" t="e">
        <f t="shared" ca="1" si="67"/>
        <v>#REF!</v>
      </c>
      <c r="U380" s="107" t="str">
        <f t="shared" ca="1" si="68"/>
        <v/>
      </c>
      <c r="V380" s="107">
        <f t="shared" ca="1" si="69"/>
        <v>0</v>
      </c>
      <c r="W380" s="107">
        <f t="shared" ca="1" si="71"/>
        <v>0</v>
      </c>
      <c r="X380" s="107">
        <f t="shared" ca="1" si="70"/>
        <v>0</v>
      </c>
      <c r="Y380" s="107">
        <f t="shared" ca="1" si="72"/>
        <v>0.99999999999999989</v>
      </c>
    </row>
    <row r="381" spans="17:25" x14ac:dyDescent="0.25">
      <c r="Q381" s="107">
        <v>378</v>
      </c>
      <c r="R381" s="107" t="e">
        <f t="shared" ca="1" si="65"/>
        <v>#REF!</v>
      </c>
      <c r="S381" s="107" t="e">
        <f t="shared" ca="1" si="66"/>
        <v>#REF!</v>
      </c>
      <c r="T381" s="107" t="e">
        <f t="shared" ca="1" si="67"/>
        <v>#REF!</v>
      </c>
      <c r="U381" s="107" t="str">
        <f t="shared" ca="1" si="68"/>
        <v/>
      </c>
      <c r="V381" s="107">
        <f t="shared" ca="1" si="69"/>
        <v>0</v>
      </c>
      <c r="W381" s="107">
        <f t="shared" ca="1" si="71"/>
        <v>0</v>
      </c>
      <c r="X381" s="107">
        <f t="shared" ca="1" si="70"/>
        <v>0</v>
      </c>
      <c r="Y381" s="107">
        <f t="shared" ca="1" si="72"/>
        <v>0.99999999999999989</v>
      </c>
    </row>
    <row r="382" spans="17:25" x14ac:dyDescent="0.25">
      <c r="Q382" s="107">
        <v>379</v>
      </c>
      <c r="R382" s="107" t="e">
        <f t="shared" ca="1" si="65"/>
        <v>#REF!</v>
      </c>
      <c r="S382" s="107" t="e">
        <f t="shared" ca="1" si="66"/>
        <v>#REF!</v>
      </c>
      <c r="T382" s="107" t="e">
        <f t="shared" ca="1" si="67"/>
        <v>#REF!</v>
      </c>
      <c r="U382" s="107" t="str">
        <f t="shared" ca="1" si="68"/>
        <v/>
      </c>
      <c r="V382" s="107">
        <f t="shared" ca="1" si="69"/>
        <v>0</v>
      </c>
      <c r="W382" s="107">
        <f t="shared" ca="1" si="71"/>
        <v>0</v>
      </c>
      <c r="X382" s="107">
        <f t="shared" ca="1" si="70"/>
        <v>0</v>
      </c>
      <c r="Y382" s="107">
        <f t="shared" ca="1" si="72"/>
        <v>0.99999999999999989</v>
      </c>
    </row>
    <row r="383" spans="17:25" x14ac:dyDescent="0.25">
      <c r="Q383" s="107">
        <v>380</v>
      </c>
      <c r="R383" s="107" t="e">
        <f t="shared" ca="1" si="65"/>
        <v>#REF!</v>
      </c>
      <c r="S383" s="107" t="e">
        <f t="shared" ca="1" si="66"/>
        <v>#REF!</v>
      </c>
      <c r="T383" s="107" t="e">
        <f t="shared" ca="1" si="67"/>
        <v>#REF!</v>
      </c>
      <c r="U383" s="107" t="str">
        <f t="shared" ca="1" si="68"/>
        <v/>
      </c>
      <c r="V383" s="107">
        <f t="shared" ca="1" si="69"/>
        <v>0</v>
      </c>
      <c r="W383" s="107">
        <f t="shared" ca="1" si="71"/>
        <v>0</v>
      </c>
      <c r="X383" s="107">
        <f t="shared" ca="1" si="70"/>
        <v>0</v>
      </c>
      <c r="Y383" s="107">
        <f t="shared" ca="1" si="72"/>
        <v>0.99999999999999989</v>
      </c>
    </row>
    <row r="384" spans="17:25" x14ac:dyDescent="0.25">
      <c r="Q384" s="107">
        <v>381</v>
      </c>
      <c r="R384" s="107" t="e">
        <f t="shared" ca="1" si="65"/>
        <v>#REF!</v>
      </c>
      <c r="S384" s="107" t="e">
        <f t="shared" ca="1" si="66"/>
        <v>#REF!</v>
      </c>
      <c r="T384" s="107" t="e">
        <f t="shared" ca="1" si="67"/>
        <v>#REF!</v>
      </c>
      <c r="U384" s="107" t="str">
        <f t="shared" ca="1" si="68"/>
        <v/>
      </c>
      <c r="V384" s="107">
        <f t="shared" ca="1" si="69"/>
        <v>0</v>
      </c>
      <c r="W384" s="107">
        <f t="shared" ca="1" si="71"/>
        <v>0</v>
      </c>
      <c r="X384" s="107">
        <f t="shared" ca="1" si="70"/>
        <v>0</v>
      </c>
      <c r="Y384" s="107">
        <f t="shared" ca="1" si="72"/>
        <v>0.99999999999999989</v>
      </c>
    </row>
    <row r="385" spans="17:25" x14ac:dyDescent="0.25">
      <c r="Q385" s="107">
        <v>382</v>
      </c>
      <c r="R385" s="107" t="e">
        <f t="shared" ca="1" si="65"/>
        <v>#REF!</v>
      </c>
      <c r="S385" s="107" t="e">
        <f t="shared" ca="1" si="66"/>
        <v>#REF!</v>
      </c>
      <c r="T385" s="107" t="e">
        <f t="shared" ca="1" si="67"/>
        <v>#REF!</v>
      </c>
      <c r="U385" s="107" t="str">
        <f t="shared" ca="1" si="68"/>
        <v/>
      </c>
      <c r="V385" s="107">
        <f t="shared" ca="1" si="69"/>
        <v>0</v>
      </c>
      <c r="W385" s="107">
        <f t="shared" ca="1" si="71"/>
        <v>0</v>
      </c>
      <c r="X385" s="107">
        <f t="shared" ca="1" si="70"/>
        <v>0</v>
      </c>
      <c r="Y385" s="107">
        <f t="shared" ca="1" si="72"/>
        <v>0.99999999999999989</v>
      </c>
    </row>
    <row r="386" spans="17:25" x14ac:dyDescent="0.25">
      <c r="Q386" s="107">
        <v>383</v>
      </c>
      <c r="R386" s="107" t="e">
        <f t="shared" ca="1" si="65"/>
        <v>#REF!</v>
      </c>
      <c r="S386" s="107" t="e">
        <f t="shared" ca="1" si="66"/>
        <v>#REF!</v>
      </c>
      <c r="T386" s="107" t="e">
        <f t="shared" ca="1" si="67"/>
        <v>#REF!</v>
      </c>
      <c r="U386" s="107" t="str">
        <f t="shared" ca="1" si="68"/>
        <v/>
      </c>
      <c r="V386" s="107">
        <f t="shared" ca="1" si="69"/>
        <v>0</v>
      </c>
      <c r="W386" s="107">
        <f t="shared" ca="1" si="71"/>
        <v>0</v>
      </c>
      <c r="X386" s="107">
        <f t="shared" ca="1" si="70"/>
        <v>0</v>
      </c>
      <c r="Y386" s="107">
        <f t="shared" ca="1" si="72"/>
        <v>0.99999999999999989</v>
      </c>
    </row>
    <row r="387" spans="17:25" x14ac:dyDescent="0.25">
      <c r="Q387" s="107">
        <v>384</v>
      </c>
      <c r="R387" s="107" t="e">
        <f t="shared" ca="1" si="65"/>
        <v>#REF!</v>
      </c>
      <c r="S387" s="107" t="e">
        <f t="shared" ca="1" si="66"/>
        <v>#REF!</v>
      </c>
      <c r="T387" s="107" t="e">
        <f t="shared" ca="1" si="67"/>
        <v>#REF!</v>
      </c>
      <c r="U387" s="107" t="str">
        <f t="shared" ca="1" si="68"/>
        <v/>
      </c>
      <c r="V387" s="107">
        <f t="shared" ca="1" si="69"/>
        <v>0</v>
      </c>
      <c r="W387" s="107">
        <f t="shared" ca="1" si="71"/>
        <v>0</v>
      </c>
      <c r="X387" s="107">
        <f t="shared" ca="1" si="70"/>
        <v>0</v>
      </c>
      <c r="Y387" s="107">
        <f t="shared" ca="1" si="72"/>
        <v>0.99999999999999989</v>
      </c>
    </row>
    <row r="388" spans="17:25" x14ac:dyDescent="0.25">
      <c r="Q388" s="107">
        <v>385</v>
      </c>
      <c r="R388" s="107" t="e">
        <f t="shared" ref="R388:R451" ca="1" si="78">INDEX(INDIRECT($K$5),Q388,1)</f>
        <v>#REF!</v>
      </c>
      <c r="S388" s="107" t="e">
        <f t="shared" ref="S388:S451" ca="1" si="79">INDEX(INDIRECT($K$5),Q388,9)</f>
        <v>#REF!</v>
      </c>
      <c r="T388" s="107" t="e">
        <f t="shared" ref="T388:T451" ca="1" si="80">VLOOKUP(S388,Table_RndRarity,3,0)</f>
        <v>#REF!</v>
      </c>
      <c r="U388" s="107" t="str">
        <f t="shared" ref="U388:U451" ca="1" si="81">IFERROR(IF(T388=1,R388,""),"")</f>
        <v/>
      </c>
      <c r="V388" s="107">
        <f t="shared" ref="V388:V451" ca="1" si="82">IFERROR(VLOOKUP(U388,INDIRECT($K$5),10,0),0)</f>
        <v>0</v>
      </c>
      <c r="W388" s="107">
        <f t="shared" ca="1" si="71"/>
        <v>0</v>
      </c>
      <c r="X388" s="107">
        <f t="shared" ref="X388:X451" ca="1" si="83">W388/$W$2</f>
        <v>0</v>
      </c>
      <c r="Y388" s="107">
        <f t="shared" ca="1" si="72"/>
        <v>0.99999999999999989</v>
      </c>
    </row>
    <row r="389" spans="17:25" x14ac:dyDescent="0.25">
      <c r="Q389" s="107">
        <v>386</v>
      </c>
      <c r="R389" s="107" t="e">
        <f t="shared" ca="1" si="78"/>
        <v>#REF!</v>
      </c>
      <c r="S389" s="107" t="e">
        <f t="shared" ca="1" si="79"/>
        <v>#REF!</v>
      </c>
      <c r="T389" s="107" t="e">
        <f t="shared" ca="1" si="80"/>
        <v>#REF!</v>
      </c>
      <c r="U389" s="107" t="str">
        <f t="shared" ca="1" si="81"/>
        <v/>
      </c>
      <c r="V389" s="107">
        <f t="shared" ca="1" si="82"/>
        <v>0</v>
      </c>
      <c r="W389" s="107">
        <f t="shared" ref="W389:W452" ca="1" si="84">IF(V389&gt;0,(($V$1-V389)/$V$2)+($S$2*(V389/$V$1)),0)</f>
        <v>0</v>
      </c>
      <c r="X389" s="107">
        <f t="shared" ca="1" si="83"/>
        <v>0</v>
      </c>
      <c r="Y389" s="107">
        <f t="shared" ref="Y389:Y452" ca="1" si="85">X389+Y388</f>
        <v>0.99999999999999989</v>
      </c>
    </row>
    <row r="390" spans="17:25" x14ac:dyDescent="0.25">
      <c r="Q390" s="107">
        <v>387</v>
      </c>
      <c r="R390" s="107" t="e">
        <f t="shared" ca="1" si="78"/>
        <v>#REF!</v>
      </c>
      <c r="S390" s="107" t="e">
        <f t="shared" ca="1" si="79"/>
        <v>#REF!</v>
      </c>
      <c r="T390" s="107" t="e">
        <f t="shared" ca="1" si="80"/>
        <v>#REF!</v>
      </c>
      <c r="U390" s="107" t="str">
        <f t="shared" ca="1" si="81"/>
        <v/>
      </c>
      <c r="V390" s="107">
        <f t="shared" ca="1" si="82"/>
        <v>0</v>
      </c>
      <c r="W390" s="107">
        <f t="shared" ca="1" si="84"/>
        <v>0</v>
      </c>
      <c r="X390" s="107">
        <f t="shared" ca="1" si="83"/>
        <v>0</v>
      </c>
      <c r="Y390" s="107">
        <f t="shared" ca="1" si="85"/>
        <v>0.99999999999999989</v>
      </c>
    </row>
    <row r="391" spans="17:25" x14ac:dyDescent="0.25">
      <c r="Q391" s="107">
        <v>388</v>
      </c>
      <c r="R391" s="107" t="e">
        <f t="shared" ca="1" si="78"/>
        <v>#REF!</v>
      </c>
      <c r="S391" s="107" t="e">
        <f t="shared" ca="1" si="79"/>
        <v>#REF!</v>
      </c>
      <c r="T391" s="107" t="e">
        <f t="shared" ca="1" si="80"/>
        <v>#REF!</v>
      </c>
      <c r="U391" s="107" t="str">
        <f t="shared" ca="1" si="81"/>
        <v/>
      </c>
      <c r="V391" s="107">
        <f t="shared" ca="1" si="82"/>
        <v>0</v>
      </c>
      <c r="W391" s="107">
        <f t="shared" ca="1" si="84"/>
        <v>0</v>
      </c>
      <c r="X391" s="107">
        <f t="shared" ca="1" si="83"/>
        <v>0</v>
      </c>
      <c r="Y391" s="107">
        <f t="shared" ca="1" si="85"/>
        <v>0.99999999999999989</v>
      </c>
    </row>
    <row r="392" spans="17:25" x14ac:dyDescent="0.25">
      <c r="Q392" s="107">
        <v>389</v>
      </c>
      <c r="R392" s="107" t="e">
        <f t="shared" ca="1" si="78"/>
        <v>#REF!</v>
      </c>
      <c r="S392" s="107" t="e">
        <f t="shared" ca="1" si="79"/>
        <v>#REF!</v>
      </c>
      <c r="T392" s="107" t="e">
        <f t="shared" ca="1" si="80"/>
        <v>#REF!</v>
      </c>
      <c r="U392" s="107" t="str">
        <f t="shared" ca="1" si="81"/>
        <v/>
      </c>
      <c r="V392" s="107">
        <f t="shared" ca="1" si="82"/>
        <v>0</v>
      </c>
      <c r="W392" s="107">
        <f t="shared" ca="1" si="84"/>
        <v>0</v>
      </c>
      <c r="X392" s="107">
        <f t="shared" ca="1" si="83"/>
        <v>0</v>
      </c>
      <c r="Y392" s="107">
        <f t="shared" ca="1" si="85"/>
        <v>0.99999999999999989</v>
      </c>
    </row>
    <row r="393" spans="17:25" x14ac:dyDescent="0.25">
      <c r="Q393" s="107">
        <v>390</v>
      </c>
      <c r="R393" s="107" t="e">
        <f t="shared" ca="1" si="78"/>
        <v>#REF!</v>
      </c>
      <c r="S393" s="107" t="e">
        <f t="shared" ca="1" si="79"/>
        <v>#REF!</v>
      </c>
      <c r="T393" s="107" t="e">
        <f t="shared" ca="1" si="80"/>
        <v>#REF!</v>
      </c>
      <c r="U393" s="107" t="str">
        <f t="shared" ca="1" si="81"/>
        <v/>
      </c>
      <c r="V393" s="107">
        <f t="shared" ca="1" si="82"/>
        <v>0</v>
      </c>
      <c r="W393" s="107">
        <f t="shared" ca="1" si="84"/>
        <v>0</v>
      </c>
      <c r="X393" s="107">
        <f t="shared" ca="1" si="83"/>
        <v>0</v>
      </c>
      <c r="Y393" s="107">
        <f t="shared" ca="1" si="85"/>
        <v>0.99999999999999989</v>
      </c>
    </row>
    <row r="394" spans="17:25" x14ac:dyDescent="0.25">
      <c r="Q394" s="107">
        <v>391</v>
      </c>
      <c r="R394" s="107" t="e">
        <f t="shared" ca="1" si="78"/>
        <v>#REF!</v>
      </c>
      <c r="S394" s="107" t="e">
        <f t="shared" ca="1" si="79"/>
        <v>#REF!</v>
      </c>
      <c r="T394" s="107" t="e">
        <f t="shared" ca="1" si="80"/>
        <v>#REF!</v>
      </c>
      <c r="U394" s="107" t="str">
        <f t="shared" ca="1" si="81"/>
        <v/>
      </c>
      <c r="V394" s="107">
        <f t="shared" ca="1" si="82"/>
        <v>0</v>
      </c>
      <c r="W394" s="107">
        <f t="shared" ca="1" si="84"/>
        <v>0</v>
      </c>
      <c r="X394" s="107">
        <f t="shared" ca="1" si="83"/>
        <v>0</v>
      </c>
      <c r="Y394" s="107">
        <f t="shared" ca="1" si="85"/>
        <v>0.99999999999999989</v>
      </c>
    </row>
    <row r="395" spans="17:25" x14ac:dyDescent="0.25">
      <c r="Q395" s="107">
        <v>392</v>
      </c>
      <c r="R395" s="107" t="e">
        <f t="shared" ca="1" si="78"/>
        <v>#REF!</v>
      </c>
      <c r="S395" s="107" t="e">
        <f t="shared" ca="1" si="79"/>
        <v>#REF!</v>
      </c>
      <c r="T395" s="107" t="e">
        <f t="shared" ca="1" si="80"/>
        <v>#REF!</v>
      </c>
      <c r="U395" s="107" t="str">
        <f t="shared" ca="1" si="81"/>
        <v/>
      </c>
      <c r="V395" s="107">
        <f t="shared" ca="1" si="82"/>
        <v>0</v>
      </c>
      <c r="W395" s="107">
        <f t="shared" ca="1" si="84"/>
        <v>0</v>
      </c>
      <c r="X395" s="107">
        <f t="shared" ca="1" si="83"/>
        <v>0</v>
      </c>
      <c r="Y395" s="107">
        <f t="shared" ca="1" si="85"/>
        <v>0.99999999999999989</v>
      </c>
    </row>
    <row r="396" spans="17:25" x14ac:dyDescent="0.25">
      <c r="Q396" s="107">
        <v>393</v>
      </c>
      <c r="R396" s="107" t="e">
        <f t="shared" ca="1" si="78"/>
        <v>#REF!</v>
      </c>
      <c r="S396" s="107" t="e">
        <f t="shared" ca="1" si="79"/>
        <v>#REF!</v>
      </c>
      <c r="T396" s="107" t="e">
        <f t="shared" ca="1" si="80"/>
        <v>#REF!</v>
      </c>
      <c r="U396" s="107" t="str">
        <f t="shared" ca="1" si="81"/>
        <v/>
      </c>
      <c r="V396" s="107">
        <f t="shared" ca="1" si="82"/>
        <v>0</v>
      </c>
      <c r="W396" s="107">
        <f t="shared" ca="1" si="84"/>
        <v>0</v>
      </c>
      <c r="X396" s="107">
        <f t="shared" ca="1" si="83"/>
        <v>0</v>
      </c>
      <c r="Y396" s="107">
        <f t="shared" ca="1" si="85"/>
        <v>0.99999999999999989</v>
      </c>
    </row>
    <row r="397" spans="17:25" x14ac:dyDescent="0.25">
      <c r="Q397" s="107">
        <v>394</v>
      </c>
      <c r="R397" s="107" t="e">
        <f t="shared" ca="1" si="78"/>
        <v>#REF!</v>
      </c>
      <c r="S397" s="107" t="e">
        <f t="shared" ca="1" si="79"/>
        <v>#REF!</v>
      </c>
      <c r="T397" s="107" t="e">
        <f t="shared" ca="1" si="80"/>
        <v>#REF!</v>
      </c>
      <c r="U397" s="107" t="str">
        <f t="shared" ca="1" si="81"/>
        <v/>
      </c>
      <c r="V397" s="107">
        <f t="shared" ca="1" si="82"/>
        <v>0</v>
      </c>
      <c r="W397" s="107">
        <f t="shared" ca="1" si="84"/>
        <v>0</v>
      </c>
      <c r="X397" s="107">
        <f t="shared" ca="1" si="83"/>
        <v>0</v>
      </c>
      <c r="Y397" s="107">
        <f t="shared" ca="1" si="85"/>
        <v>0.99999999999999989</v>
      </c>
    </row>
    <row r="398" spans="17:25" x14ac:dyDescent="0.25">
      <c r="Q398" s="107">
        <v>395</v>
      </c>
      <c r="R398" s="107" t="e">
        <f t="shared" ca="1" si="78"/>
        <v>#REF!</v>
      </c>
      <c r="S398" s="107" t="e">
        <f t="shared" ca="1" si="79"/>
        <v>#REF!</v>
      </c>
      <c r="T398" s="107" t="e">
        <f t="shared" ca="1" si="80"/>
        <v>#REF!</v>
      </c>
      <c r="U398" s="107" t="str">
        <f t="shared" ca="1" si="81"/>
        <v/>
      </c>
      <c r="V398" s="107">
        <f t="shared" ca="1" si="82"/>
        <v>0</v>
      </c>
      <c r="W398" s="107">
        <f t="shared" ca="1" si="84"/>
        <v>0</v>
      </c>
      <c r="X398" s="107">
        <f t="shared" ca="1" si="83"/>
        <v>0</v>
      </c>
      <c r="Y398" s="107">
        <f t="shared" ca="1" si="85"/>
        <v>0.99999999999999989</v>
      </c>
    </row>
    <row r="399" spans="17:25" x14ac:dyDescent="0.25">
      <c r="Q399" s="107">
        <v>396</v>
      </c>
      <c r="R399" s="107" t="e">
        <f t="shared" ca="1" si="78"/>
        <v>#REF!</v>
      </c>
      <c r="S399" s="107" t="e">
        <f t="shared" ca="1" si="79"/>
        <v>#REF!</v>
      </c>
      <c r="T399" s="107" t="e">
        <f t="shared" ca="1" si="80"/>
        <v>#REF!</v>
      </c>
      <c r="U399" s="107" t="str">
        <f t="shared" ca="1" si="81"/>
        <v/>
      </c>
      <c r="V399" s="107">
        <f t="shared" ca="1" si="82"/>
        <v>0</v>
      </c>
      <c r="W399" s="107">
        <f t="shared" ca="1" si="84"/>
        <v>0</v>
      </c>
      <c r="X399" s="107">
        <f t="shared" ca="1" si="83"/>
        <v>0</v>
      </c>
      <c r="Y399" s="107">
        <f t="shared" ca="1" si="85"/>
        <v>0.99999999999999989</v>
      </c>
    </row>
    <row r="400" spans="17:25" x14ac:dyDescent="0.25">
      <c r="Q400" s="107">
        <v>397</v>
      </c>
      <c r="R400" s="107" t="e">
        <f t="shared" ca="1" si="78"/>
        <v>#REF!</v>
      </c>
      <c r="S400" s="107" t="e">
        <f t="shared" ca="1" si="79"/>
        <v>#REF!</v>
      </c>
      <c r="T400" s="107" t="e">
        <f t="shared" ca="1" si="80"/>
        <v>#REF!</v>
      </c>
      <c r="U400" s="107" t="str">
        <f t="shared" ca="1" si="81"/>
        <v/>
      </c>
      <c r="V400" s="107">
        <f t="shared" ca="1" si="82"/>
        <v>0</v>
      </c>
      <c r="W400" s="107">
        <f t="shared" ca="1" si="84"/>
        <v>0</v>
      </c>
      <c r="X400" s="107">
        <f t="shared" ca="1" si="83"/>
        <v>0</v>
      </c>
      <c r="Y400" s="107">
        <f t="shared" ca="1" si="85"/>
        <v>0.99999999999999989</v>
      </c>
    </row>
    <row r="401" spans="17:25" x14ac:dyDescent="0.25">
      <c r="Q401" s="107">
        <v>398</v>
      </c>
      <c r="R401" s="107" t="e">
        <f t="shared" ca="1" si="78"/>
        <v>#REF!</v>
      </c>
      <c r="S401" s="107" t="e">
        <f t="shared" ca="1" si="79"/>
        <v>#REF!</v>
      </c>
      <c r="T401" s="107" t="e">
        <f t="shared" ca="1" si="80"/>
        <v>#REF!</v>
      </c>
      <c r="U401" s="107" t="str">
        <f t="shared" ca="1" si="81"/>
        <v/>
      </c>
      <c r="V401" s="107">
        <f t="shared" ca="1" si="82"/>
        <v>0</v>
      </c>
      <c r="W401" s="107">
        <f t="shared" ca="1" si="84"/>
        <v>0</v>
      </c>
      <c r="X401" s="107">
        <f t="shared" ca="1" si="83"/>
        <v>0</v>
      </c>
      <c r="Y401" s="107">
        <f t="shared" ca="1" si="85"/>
        <v>0.99999999999999989</v>
      </c>
    </row>
    <row r="402" spans="17:25" x14ac:dyDescent="0.25">
      <c r="Q402" s="107">
        <v>399</v>
      </c>
      <c r="R402" s="107" t="e">
        <f t="shared" ca="1" si="78"/>
        <v>#REF!</v>
      </c>
      <c r="S402" s="107" t="e">
        <f t="shared" ca="1" si="79"/>
        <v>#REF!</v>
      </c>
      <c r="T402" s="107" t="e">
        <f t="shared" ca="1" si="80"/>
        <v>#REF!</v>
      </c>
      <c r="U402" s="107" t="str">
        <f t="shared" ca="1" si="81"/>
        <v/>
      </c>
      <c r="V402" s="107">
        <f t="shared" ca="1" si="82"/>
        <v>0</v>
      </c>
      <c r="W402" s="107">
        <f t="shared" ca="1" si="84"/>
        <v>0</v>
      </c>
      <c r="X402" s="107">
        <f t="shared" ca="1" si="83"/>
        <v>0</v>
      </c>
      <c r="Y402" s="107">
        <f t="shared" ca="1" si="85"/>
        <v>0.99999999999999989</v>
      </c>
    </row>
    <row r="403" spans="17:25" x14ac:dyDescent="0.25">
      <c r="Q403" s="107">
        <v>400</v>
      </c>
      <c r="R403" s="107" t="e">
        <f t="shared" ca="1" si="78"/>
        <v>#REF!</v>
      </c>
      <c r="S403" s="107" t="e">
        <f t="shared" ca="1" si="79"/>
        <v>#REF!</v>
      </c>
      <c r="T403" s="107" t="e">
        <f t="shared" ca="1" si="80"/>
        <v>#REF!</v>
      </c>
      <c r="U403" s="107" t="str">
        <f t="shared" ca="1" si="81"/>
        <v/>
      </c>
      <c r="V403" s="107">
        <f t="shared" ca="1" si="82"/>
        <v>0</v>
      </c>
      <c r="W403" s="107">
        <f t="shared" ca="1" si="84"/>
        <v>0</v>
      </c>
      <c r="X403" s="107">
        <f t="shared" ca="1" si="83"/>
        <v>0</v>
      </c>
      <c r="Y403" s="107">
        <f t="shared" ca="1" si="85"/>
        <v>0.99999999999999989</v>
      </c>
    </row>
    <row r="404" spans="17:25" x14ac:dyDescent="0.25">
      <c r="Q404" s="107">
        <v>401</v>
      </c>
      <c r="R404" s="107" t="e">
        <f t="shared" ca="1" si="78"/>
        <v>#REF!</v>
      </c>
      <c r="S404" s="107" t="e">
        <f t="shared" ca="1" si="79"/>
        <v>#REF!</v>
      </c>
      <c r="T404" s="107" t="e">
        <f t="shared" ca="1" si="80"/>
        <v>#REF!</v>
      </c>
      <c r="U404" s="107" t="str">
        <f t="shared" ca="1" si="81"/>
        <v/>
      </c>
      <c r="V404" s="107">
        <f t="shared" ca="1" si="82"/>
        <v>0</v>
      </c>
      <c r="W404" s="107">
        <f t="shared" ca="1" si="84"/>
        <v>0</v>
      </c>
      <c r="X404" s="107">
        <f t="shared" ca="1" si="83"/>
        <v>0</v>
      </c>
      <c r="Y404" s="107">
        <f t="shared" ca="1" si="85"/>
        <v>0.99999999999999989</v>
      </c>
    </row>
    <row r="405" spans="17:25" x14ac:dyDescent="0.25">
      <c r="Q405" s="107">
        <v>402</v>
      </c>
      <c r="R405" s="107" t="e">
        <f t="shared" ca="1" si="78"/>
        <v>#REF!</v>
      </c>
      <c r="S405" s="107" t="e">
        <f t="shared" ca="1" si="79"/>
        <v>#REF!</v>
      </c>
      <c r="T405" s="107" t="e">
        <f t="shared" ca="1" si="80"/>
        <v>#REF!</v>
      </c>
      <c r="U405" s="107" t="str">
        <f t="shared" ca="1" si="81"/>
        <v/>
      </c>
      <c r="V405" s="107">
        <f t="shared" ca="1" si="82"/>
        <v>0</v>
      </c>
      <c r="W405" s="107">
        <f t="shared" ca="1" si="84"/>
        <v>0</v>
      </c>
      <c r="X405" s="107">
        <f t="shared" ca="1" si="83"/>
        <v>0</v>
      </c>
      <c r="Y405" s="107">
        <f t="shared" ca="1" si="85"/>
        <v>0.99999999999999989</v>
      </c>
    </row>
    <row r="406" spans="17:25" x14ac:dyDescent="0.25">
      <c r="Q406" s="107">
        <v>403</v>
      </c>
      <c r="R406" s="107" t="e">
        <f t="shared" ca="1" si="78"/>
        <v>#REF!</v>
      </c>
      <c r="S406" s="107" t="e">
        <f t="shared" ca="1" si="79"/>
        <v>#REF!</v>
      </c>
      <c r="T406" s="107" t="e">
        <f t="shared" ca="1" si="80"/>
        <v>#REF!</v>
      </c>
      <c r="U406" s="107" t="str">
        <f t="shared" ca="1" si="81"/>
        <v/>
      </c>
      <c r="V406" s="107">
        <f t="shared" ca="1" si="82"/>
        <v>0</v>
      </c>
      <c r="W406" s="107">
        <f t="shared" ca="1" si="84"/>
        <v>0</v>
      </c>
      <c r="X406" s="107">
        <f t="shared" ca="1" si="83"/>
        <v>0</v>
      </c>
      <c r="Y406" s="107">
        <f t="shared" ca="1" si="85"/>
        <v>0.99999999999999989</v>
      </c>
    </row>
    <row r="407" spans="17:25" x14ac:dyDescent="0.25">
      <c r="Q407" s="107">
        <v>404</v>
      </c>
      <c r="R407" s="107" t="e">
        <f t="shared" ca="1" si="78"/>
        <v>#REF!</v>
      </c>
      <c r="S407" s="107" t="e">
        <f t="shared" ca="1" si="79"/>
        <v>#REF!</v>
      </c>
      <c r="T407" s="107" t="e">
        <f t="shared" ca="1" si="80"/>
        <v>#REF!</v>
      </c>
      <c r="U407" s="107" t="str">
        <f t="shared" ca="1" si="81"/>
        <v/>
      </c>
      <c r="V407" s="107">
        <f t="shared" ca="1" si="82"/>
        <v>0</v>
      </c>
      <c r="W407" s="107">
        <f t="shared" ca="1" si="84"/>
        <v>0</v>
      </c>
      <c r="X407" s="107">
        <f t="shared" ca="1" si="83"/>
        <v>0</v>
      </c>
      <c r="Y407" s="107">
        <f t="shared" ca="1" si="85"/>
        <v>0.99999999999999989</v>
      </c>
    </row>
    <row r="408" spans="17:25" x14ac:dyDescent="0.25">
      <c r="Q408" s="107">
        <v>405</v>
      </c>
      <c r="R408" s="107" t="e">
        <f t="shared" ca="1" si="78"/>
        <v>#REF!</v>
      </c>
      <c r="S408" s="107" t="e">
        <f t="shared" ca="1" si="79"/>
        <v>#REF!</v>
      </c>
      <c r="T408" s="107" t="e">
        <f t="shared" ca="1" si="80"/>
        <v>#REF!</v>
      </c>
      <c r="U408" s="107" t="str">
        <f t="shared" ca="1" si="81"/>
        <v/>
      </c>
      <c r="V408" s="107">
        <f t="shared" ca="1" si="82"/>
        <v>0</v>
      </c>
      <c r="W408" s="107">
        <f t="shared" ca="1" si="84"/>
        <v>0</v>
      </c>
      <c r="X408" s="107">
        <f t="shared" ca="1" si="83"/>
        <v>0</v>
      </c>
      <c r="Y408" s="107">
        <f t="shared" ca="1" si="85"/>
        <v>0.99999999999999989</v>
      </c>
    </row>
    <row r="409" spans="17:25" x14ac:dyDescent="0.25">
      <c r="Q409" s="107">
        <v>406</v>
      </c>
      <c r="R409" s="107" t="e">
        <f t="shared" ca="1" si="78"/>
        <v>#REF!</v>
      </c>
      <c r="S409" s="107" t="e">
        <f t="shared" ca="1" si="79"/>
        <v>#REF!</v>
      </c>
      <c r="T409" s="107" t="e">
        <f t="shared" ca="1" si="80"/>
        <v>#REF!</v>
      </c>
      <c r="U409" s="107" t="str">
        <f t="shared" ca="1" si="81"/>
        <v/>
      </c>
      <c r="V409" s="107">
        <f t="shared" ca="1" si="82"/>
        <v>0</v>
      </c>
      <c r="W409" s="107">
        <f t="shared" ca="1" si="84"/>
        <v>0</v>
      </c>
      <c r="X409" s="107">
        <f t="shared" ca="1" si="83"/>
        <v>0</v>
      </c>
      <c r="Y409" s="107">
        <f t="shared" ca="1" si="85"/>
        <v>0.99999999999999989</v>
      </c>
    </row>
    <row r="410" spans="17:25" x14ac:dyDescent="0.25">
      <c r="Q410" s="107">
        <v>407</v>
      </c>
      <c r="R410" s="107" t="e">
        <f t="shared" ca="1" si="78"/>
        <v>#REF!</v>
      </c>
      <c r="S410" s="107" t="e">
        <f t="shared" ca="1" si="79"/>
        <v>#REF!</v>
      </c>
      <c r="T410" s="107" t="e">
        <f t="shared" ca="1" si="80"/>
        <v>#REF!</v>
      </c>
      <c r="U410" s="107" t="str">
        <f t="shared" ca="1" si="81"/>
        <v/>
      </c>
      <c r="V410" s="107">
        <f t="shared" ca="1" si="82"/>
        <v>0</v>
      </c>
      <c r="W410" s="107">
        <f t="shared" ca="1" si="84"/>
        <v>0</v>
      </c>
      <c r="X410" s="107">
        <f t="shared" ca="1" si="83"/>
        <v>0</v>
      </c>
      <c r="Y410" s="107">
        <f t="shared" ca="1" si="85"/>
        <v>0.99999999999999989</v>
      </c>
    </row>
    <row r="411" spans="17:25" x14ac:dyDescent="0.25">
      <c r="Q411" s="107">
        <v>408</v>
      </c>
      <c r="R411" s="107" t="e">
        <f t="shared" ca="1" si="78"/>
        <v>#REF!</v>
      </c>
      <c r="S411" s="107" t="e">
        <f t="shared" ca="1" si="79"/>
        <v>#REF!</v>
      </c>
      <c r="T411" s="107" t="e">
        <f t="shared" ca="1" si="80"/>
        <v>#REF!</v>
      </c>
      <c r="U411" s="107" t="str">
        <f t="shared" ca="1" si="81"/>
        <v/>
      </c>
      <c r="V411" s="107">
        <f t="shared" ca="1" si="82"/>
        <v>0</v>
      </c>
      <c r="W411" s="107">
        <f t="shared" ca="1" si="84"/>
        <v>0</v>
      </c>
      <c r="X411" s="107">
        <f t="shared" ca="1" si="83"/>
        <v>0</v>
      </c>
      <c r="Y411" s="107">
        <f t="shared" ca="1" si="85"/>
        <v>0.99999999999999989</v>
      </c>
    </row>
    <row r="412" spans="17:25" x14ac:dyDescent="0.25">
      <c r="Q412" s="107">
        <v>409</v>
      </c>
      <c r="R412" s="107" t="e">
        <f t="shared" ca="1" si="78"/>
        <v>#REF!</v>
      </c>
      <c r="S412" s="107" t="e">
        <f t="shared" ca="1" si="79"/>
        <v>#REF!</v>
      </c>
      <c r="T412" s="107" t="e">
        <f t="shared" ca="1" si="80"/>
        <v>#REF!</v>
      </c>
      <c r="U412" s="107" t="str">
        <f t="shared" ca="1" si="81"/>
        <v/>
      </c>
      <c r="V412" s="107">
        <f t="shared" ca="1" si="82"/>
        <v>0</v>
      </c>
      <c r="W412" s="107">
        <f t="shared" ca="1" si="84"/>
        <v>0</v>
      </c>
      <c r="X412" s="107">
        <f t="shared" ca="1" si="83"/>
        <v>0</v>
      </c>
      <c r="Y412" s="107">
        <f t="shared" ca="1" si="85"/>
        <v>0.99999999999999989</v>
      </c>
    </row>
    <row r="413" spans="17:25" x14ac:dyDescent="0.25">
      <c r="Q413" s="107">
        <v>410</v>
      </c>
      <c r="R413" s="107" t="e">
        <f t="shared" ca="1" si="78"/>
        <v>#REF!</v>
      </c>
      <c r="S413" s="107" t="e">
        <f t="shared" ca="1" si="79"/>
        <v>#REF!</v>
      </c>
      <c r="T413" s="107" t="e">
        <f t="shared" ca="1" si="80"/>
        <v>#REF!</v>
      </c>
      <c r="U413" s="107" t="str">
        <f t="shared" ca="1" si="81"/>
        <v/>
      </c>
      <c r="V413" s="107">
        <f t="shared" ca="1" si="82"/>
        <v>0</v>
      </c>
      <c r="W413" s="107">
        <f t="shared" ca="1" si="84"/>
        <v>0</v>
      </c>
      <c r="X413" s="107">
        <f t="shared" ca="1" si="83"/>
        <v>0</v>
      </c>
      <c r="Y413" s="107">
        <f t="shared" ca="1" si="85"/>
        <v>0.99999999999999989</v>
      </c>
    </row>
    <row r="414" spans="17:25" x14ac:dyDescent="0.25">
      <c r="Q414" s="107">
        <v>411</v>
      </c>
      <c r="R414" s="107" t="e">
        <f t="shared" ca="1" si="78"/>
        <v>#REF!</v>
      </c>
      <c r="S414" s="107" t="e">
        <f t="shared" ca="1" si="79"/>
        <v>#REF!</v>
      </c>
      <c r="T414" s="107" t="e">
        <f t="shared" ca="1" si="80"/>
        <v>#REF!</v>
      </c>
      <c r="U414" s="107" t="str">
        <f t="shared" ca="1" si="81"/>
        <v/>
      </c>
      <c r="V414" s="107">
        <f t="shared" ca="1" si="82"/>
        <v>0</v>
      </c>
      <c r="W414" s="107">
        <f t="shared" ca="1" si="84"/>
        <v>0</v>
      </c>
      <c r="X414" s="107">
        <f t="shared" ca="1" si="83"/>
        <v>0</v>
      </c>
      <c r="Y414" s="107">
        <f t="shared" ca="1" si="85"/>
        <v>0.99999999999999989</v>
      </c>
    </row>
    <row r="415" spans="17:25" x14ac:dyDescent="0.25">
      <c r="Q415" s="107">
        <v>412</v>
      </c>
      <c r="R415" s="107" t="e">
        <f t="shared" ca="1" si="78"/>
        <v>#REF!</v>
      </c>
      <c r="S415" s="107" t="e">
        <f t="shared" ca="1" si="79"/>
        <v>#REF!</v>
      </c>
      <c r="T415" s="107" t="e">
        <f t="shared" ca="1" si="80"/>
        <v>#REF!</v>
      </c>
      <c r="U415" s="107" t="str">
        <f t="shared" ca="1" si="81"/>
        <v/>
      </c>
      <c r="V415" s="107">
        <f t="shared" ca="1" si="82"/>
        <v>0</v>
      </c>
      <c r="W415" s="107">
        <f t="shared" ca="1" si="84"/>
        <v>0</v>
      </c>
      <c r="X415" s="107">
        <f t="shared" ca="1" si="83"/>
        <v>0</v>
      </c>
      <c r="Y415" s="107">
        <f t="shared" ca="1" si="85"/>
        <v>0.99999999999999989</v>
      </c>
    </row>
    <row r="416" spans="17:25" x14ac:dyDescent="0.25">
      <c r="Q416" s="107">
        <v>413</v>
      </c>
      <c r="R416" s="107" t="e">
        <f t="shared" ca="1" si="78"/>
        <v>#REF!</v>
      </c>
      <c r="S416" s="107" t="e">
        <f t="shared" ca="1" si="79"/>
        <v>#REF!</v>
      </c>
      <c r="T416" s="107" t="e">
        <f t="shared" ca="1" si="80"/>
        <v>#REF!</v>
      </c>
      <c r="U416" s="107" t="str">
        <f t="shared" ca="1" si="81"/>
        <v/>
      </c>
      <c r="V416" s="107">
        <f t="shared" ca="1" si="82"/>
        <v>0</v>
      </c>
      <c r="W416" s="107">
        <f t="shared" ca="1" si="84"/>
        <v>0</v>
      </c>
      <c r="X416" s="107">
        <f t="shared" ca="1" si="83"/>
        <v>0</v>
      </c>
      <c r="Y416" s="107">
        <f t="shared" ca="1" si="85"/>
        <v>0.99999999999999989</v>
      </c>
    </row>
    <row r="417" spans="17:25" x14ac:dyDescent="0.25">
      <c r="Q417" s="107">
        <v>414</v>
      </c>
      <c r="R417" s="107" t="e">
        <f t="shared" ca="1" si="78"/>
        <v>#REF!</v>
      </c>
      <c r="S417" s="107" t="e">
        <f t="shared" ca="1" si="79"/>
        <v>#REF!</v>
      </c>
      <c r="T417" s="107" t="e">
        <f t="shared" ca="1" si="80"/>
        <v>#REF!</v>
      </c>
      <c r="U417" s="107" t="str">
        <f t="shared" ca="1" si="81"/>
        <v/>
      </c>
      <c r="V417" s="107">
        <f t="shared" ca="1" si="82"/>
        <v>0</v>
      </c>
      <c r="W417" s="107">
        <f t="shared" ca="1" si="84"/>
        <v>0</v>
      </c>
      <c r="X417" s="107">
        <f t="shared" ca="1" si="83"/>
        <v>0</v>
      </c>
      <c r="Y417" s="107">
        <f t="shared" ca="1" si="85"/>
        <v>0.99999999999999989</v>
      </c>
    </row>
    <row r="418" spans="17:25" x14ac:dyDescent="0.25">
      <c r="Q418" s="107">
        <v>415</v>
      </c>
      <c r="R418" s="107" t="e">
        <f t="shared" ca="1" si="78"/>
        <v>#REF!</v>
      </c>
      <c r="S418" s="107" t="e">
        <f t="shared" ca="1" si="79"/>
        <v>#REF!</v>
      </c>
      <c r="T418" s="107" t="e">
        <f t="shared" ca="1" si="80"/>
        <v>#REF!</v>
      </c>
      <c r="U418" s="107" t="str">
        <f t="shared" ca="1" si="81"/>
        <v/>
      </c>
      <c r="V418" s="107">
        <f t="shared" ca="1" si="82"/>
        <v>0</v>
      </c>
      <c r="W418" s="107">
        <f t="shared" ca="1" si="84"/>
        <v>0</v>
      </c>
      <c r="X418" s="107">
        <f t="shared" ca="1" si="83"/>
        <v>0</v>
      </c>
      <c r="Y418" s="107">
        <f t="shared" ca="1" si="85"/>
        <v>0.99999999999999989</v>
      </c>
    </row>
    <row r="419" spans="17:25" x14ac:dyDescent="0.25">
      <c r="Q419" s="107">
        <v>416</v>
      </c>
      <c r="R419" s="107" t="e">
        <f t="shared" ca="1" si="78"/>
        <v>#REF!</v>
      </c>
      <c r="S419" s="107" t="e">
        <f t="shared" ca="1" si="79"/>
        <v>#REF!</v>
      </c>
      <c r="T419" s="107" t="e">
        <f t="shared" ca="1" si="80"/>
        <v>#REF!</v>
      </c>
      <c r="U419" s="107" t="str">
        <f t="shared" ca="1" si="81"/>
        <v/>
      </c>
      <c r="V419" s="107">
        <f t="shared" ca="1" si="82"/>
        <v>0</v>
      </c>
      <c r="W419" s="107">
        <f t="shared" ca="1" si="84"/>
        <v>0</v>
      </c>
      <c r="X419" s="107">
        <f t="shared" ca="1" si="83"/>
        <v>0</v>
      </c>
      <c r="Y419" s="107">
        <f t="shared" ca="1" si="85"/>
        <v>0.99999999999999989</v>
      </c>
    </row>
    <row r="420" spans="17:25" x14ac:dyDescent="0.25">
      <c r="Q420" s="107">
        <v>417</v>
      </c>
      <c r="R420" s="107" t="e">
        <f t="shared" ca="1" si="78"/>
        <v>#REF!</v>
      </c>
      <c r="S420" s="107" t="e">
        <f t="shared" ca="1" si="79"/>
        <v>#REF!</v>
      </c>
      <c r="T420" s="107" t="e">
        <f t="shared" ca="1" si="80"/>
        <v>#REF!</v>
      </c>
      <c r="U420" s="107" t="str">
        <f t="shared" ca="1" si="81"/>
        <v/>
      </c>
      <c r="V420" s="107">
        <f t="shared" ca="1" si="82"/>
        <v>0</v>
      </c>
      <c r="W420" s="107">
        <f t="shared" ca="1" si="84"/>
        <v>0</v>
      </c>
      <c r="X420" s="107">
        <f t="shared" ca="1" si="83"/>
        <v>0</v>
      </c>
      <c r="Y420" s="107">
        <f t="shared" ca="1" si="85"/>
        <v>0.99999999999999989</v>
      </c>
    </row>
    <row r="421" spans="17:25" x14ac:dyDescent="0.25">
      <c r="Q421" s="107">
        <v>418</v>
      </c>
      <c r="R421" s="107" t="e">
        <f t="shared" ca="1" si="78"/>
        <v>#REF!</v>
      </c>
      <c r="S421" s="107" t="e">
        <f t="shared" ca="1" si="79"/>
        <v>#REF!</v>
      </c>
      <c r="T421" s="107" t="e">
        <f t="shared" ca="1" si="80"/>
        <v>#REF!</v>
      </c>
      <c r="U421" s="107" t="str">
        <f t="shared" ca="1" si="81"/>
        <v/>
      </c>
      <c r="V421" s="107">
        <f t="shared" ca="1" si="82"/>
        <v>0</v>
      </c>
      <c r="W421" s="107">
        <f t="shared" ca="1" si="84"/>
        <v>0</v>
      </c>
      <c r="X421" s="107">
        <f t="shared" ca="1" si="83"/>
        <v>0</v>
      </c>
      <c r="Y421" s="107">
        <f t="shared" ca="1" si="85"/>
        <v>0.99999999999999989</v>
      </c>
    </row>
    <row r="422" spans="17:25" x14ac:dyDescent="0.25">
      <c r="Q422" s="107">
        <v>419</v>
      </c>
      <c r="R422" s="107" t="e">
        <f t="shared" ca="1" si="78"/>
        <v>#REF!</v>
      </c>
      <c r="S422" s="107" t="e">
        <f t="shared" ca="1" si="79"/>
        <v>#REF!</v>
      </c>
      <c r="T422" s="107" t="e">
        <f t="shared" ca="1" si="80"/>
        <v>#REF!</v>
      </c>
      <c r="U422" s="107" t="str">
        <f t="shared" ca="1" si="81"/>
        <v/>
      </c>
      <c r="V422" s="107">
        <f t="shared" ca="1" si="82"/>
        <v>0</v>
      </c>
      <c r="W422" s="107">
        <f t="shared" ca="1" si="84"/>
        <v>0</v>
      </c>
      <c r="X422" s="107">
        <f t="shared" ca="1" si="83"/>
        <v>0</v>
      </c>
      <c r="Y422" s="107">
        <f t="shared" ca="1" si="85"/>
        <v>0.99999999999999989</v>
      </c>
    </row>
    <row r="423" spans="17:25" x14ac:dyDescent="0.25">
      <c r="Q423" s="107">
        <v>420</v>
      </c>
      <c r="R423" s="107" t="e">
        <f t="shared" ca="1" si="78"/>
        <v>#REF!</v>
      </c>
      <c r="S423" s="107" t="e">
        <f t="shared" ca="1" si="79"/>
        <v>#REF!</v>
      </c>
      <c r="T423" s="107" t="e">
        <f t="shared" ca="1" si="80"/>
        <v>#REF!</v>
      </c>
      <c r="U423" s="107" t="str">
        <f t="shared" ca="1" si="81"/>
        <v/>
      </c>
      <c r="V423" s="107">
        <f t="shared" ca="1" si="82"/>
        <v>0</v>
      </c>
      <c r="W423" s="107">
        <f t="shared" ca="1" si="84"/>
        <v>0</v>
      </c>
      <c r="X423" s="107">
        <f t="shared" ca="1" si="83"/>
        <v>0</v>
      </c>
      <c r="Y423" s="107">
        <f t="shared" ca="1" si="85"/>
        <v>0.99999999999999989</v>
      </c>
    </row>
    <row r="424" spans="17:25" x14ac:dyDescent="0.25">
      <c r="Q424" s="107">
        <v>421</v>
      </c>
      <c r="R424" s="107" t="e">
        <f t="shared" ca="1" si="78"/>
        <v>#REF!</v>
      </c>
      <c r="S424" s="107" t="e">
        <f t="shared" ca="1" si="79"/>
        <v>#REF!</v>
      </c>
      <c r="T424" s="107" t="e">
        <f t="shared" ca="1" si="80"/>
        <v>#REF!</v>
      </c>
      <c r="U424" s="107" t="str">
        <f t="shared" ca="1" si="81"/>
        <v/>
      </c>
      <c r="V424" s="107">
        <f t="shared" ca="1" si="82"/>
        <v>0</v>
      </c>
      <c r="W424" s="107">
        <f t="shared" ca="1" si="84"/>
        <v>0</v>
      </c>
      <c r="X424" s="107">
        <f t="shared" ca="1" si="83"/>
        <v>0</v>
      </c>
      <c r="Y424" s="107">
        <f t="shared" ca="1" si="85"/>
        <v>0.99999999999999989</v>
      </c>
    </row>
    <row r="425" spans="17:25" x14ac:dyDescent="0.25">
      <c r="Q425" s="107">
        <v>422</v>
      </c>
      <c r="R425" s="107" t="e">
        <f t="shared" ca="1" si="78"/>
        <v>#REF!</v>
      </c>
      <c r="S425" s="107" t="e">
        <f t="shared" ca="1" si="79"/>
        <v>#REF!</v>
      </c>
      <c r="T425" s="107" t="e">
        <f t="shared" ca="1" si="80"/>
        <v>#REF!</v>
      </c>
      <c r="U425" s="107" t="str">
        <f t="shared" ca="1" si="81"/>
        <v/>
      </c>
      <c r="V425" s="107">
        <f t="shared" ca="1" si="82"/>
        <v>0</v>
      </c>
      <c r="W425" s="107">
        <f t="shared" ca="1" si="84"/>
        <v>0</v>
      </c>
      <c r="X425" s="107">
        <f t="shared" ca="1" si="83"/>
        <v>0</v>
      </c>
      <c r="Y425" s="107">
        <f t="shared" ca="1" si="85"/>
        <v>0.99999999999999989</v>
      </c>
    </row>
    <row r="426" spans="17:25" x14ac:dyDescent="0.25">
      <c r="Q426" s="107">
        <v>423</v>
      </c>
      <c r="R426" s="107" t="e">
        <f t="shared" ca="1" si="78"/>
        <v>#REF!</v>
      </c>
      <c r="S426" s="107" t="e">
        <f t="shared" ca="1" si="79"/>
        <v>#REF!</v>
      </c>
      <c r="T426" s="107" t="e">
        <f t="shared" ca="1" si="80"/>
        <v>#REF!</v>
      </c>
      <c r="U426" s="107" t="str">
        <f t="shared" ca="1" si="81"/>
        <v/>
      </c>
      <c r="V426" s="107">
        <f t="shared" ca="1" si="82"/>
        <v>0</v>
      </c>
      <c r="W426" s="107">
        <f t="shared" ca="1" si="84"/>
        <v>0</v>
      </c>
      <c r="X426" s="107">
        <f t="shared" ca="1" si="83"/>
        <v>0</v>
      </c>
      <c r="Y426" s="107">
        <f t="shared" ca="1" si="85"/>
        <v>0.99999999999999989</v>
      </c>
    </row>
    <row r="427" spans="17:25" x14ac:dyDescent="0.25">
      <c r="Q427" s="107">
        <v>424</v>
      </c>
      <c r="R427" s="107" t="e">
        <f t="shared" ca="1" si="78"/>
        <v>#REF!</v>
      </c>
      <c r="S427" s="107" t="e">
        <f t="shared" ca="1" si="79"/>
        <v>#REF!</v>
      </c>
      <c r="T427" s="107" t="e">
        <f t="shared" ca="1" si="80"/>
        <v>#REF!</v>
      </c>
      <c r="U427" s="107" t="str">
        <f t="shared" ca="1" si="81"/>
        <v/>
      </c>
      <c r="V427" s="107">
        <f t="shared" ca="1" si="82"/>
        <v>0</v>
      </c>
      <c r="W427" s="107">
        <f t="shared" ca="1" si="84"/>
        <v>0</v>
      </c>
      <c r="X427" s="107">
        <f t="shared" ca="1" si="83"/>
        <v>0</v>
      </c>
      <c r="Y427" s="107">
        <f t="shared" ca="1" si="85"/>
        <v>0.99999999999999989</v>
      </c>
    </row>
    <row r="428" spans="17:25" x14ac:dyDescent="0.25">
      <c r="Q428" s="107">
        <v>425</v>
      </c>
      <c r="R428" s="107" t="e">
        <f t="shared" ca="1" si="78"/>
        <v>#REF!</v>
      </c>
      <c r="S428" s="107" t="e">
        <f t="shared" ca="1" si="79"/>
        <v>#REF!</v>
      </c>
      <c r="T428" s="107" t="e">
        <f t="shared" ca="1" si="80"/>
        <v>#REF!</v>
      </c>
      <c r="U428" s="107" t="str">
        <f t="shared" ca="1" si="81"/>
        <v/>
      </c>
      <c r="V428" s="107">
        <f t="shared" ca="1" si="82"/>
        <v>0</v>
      </c>
      <c r="W428" s="107">
        <f t="shared" ca="1" si="84"/>
        <v>0</v>
      </c>
      <c r="X428" s="107">
        <f t="shared" ca="1" si="83"/>
        <v>0</v>
      </c>
      <c r="Y428" s="107">
        <f t="shared" ca="1" si="85"/>
        <v>0.99999999999999989</v>
      </c>
    </row>
    <row r="429" spans="17:25" x14ac:dyDescent="0.25">
      <c r="Q429" s="107">
        <v>426</v>
      </c>
      <c r="R429" s="107" t="e">
        <f t="shared" ca="1" si="78"/>
        <v>#REF!</v>
      </c>
      <c r="S429" s="107" t="e">
        <f t="shared" ca="1" si="79"/>
        <v>#REF!</v>
      </c>
      <c r="T429" s="107" t="e">
        <f t="shared" ca="1" si="80"/>
        <v>#REF!</v>
      </c>
      <c r="U429" s="107" t="str">
        <f t="shared" ca="1" si="81"/>
        <v/>
      </c>
      <c r="V429" s="107">
        <f t="shared" ca="1" si="82"/>
        <v>0</v>
      </c>
      <c r="W429" s="107">
        <f t="shared" ca="1" si="84"/>
        <v>0</v>
      </c>
      <c r="X429" s="107">
        <f t="shared" ca="1" si="83"/>
        <v>0</v>
      </c>
      <c r="Y429" s="107">
        <f t="shared" ca="1" si="85"/>
        <v>0.99999999999999989</v>
      </c>
    </row>
    <row r="430" spans="17:25" x14ac:dyDescent="0.25">
      <c r="Q430" s="107">
        <v>427</v>
      </c>
      <c r="R430" s="107" t="e">
        <f t="shared" ca="1" si="78"/>
        <v>#REF!</v>
      </c>
      <c r="S430" s="107" t="e">
        <f t="shared" ca="1" si="79"/>
        <v>#REF!</v>
      </c>
      <c r="T430" s="107" t="e">
        <f t="shared" ca="1" si="80"/>
        <v>#REF!</v>
      </c>
      <c r="U430" s="107" t="str">
        <f t="shared" ca="1" si="81"/>
        <v/>
      </c>
      <c r="V430" s="107">
        <f t="shared" ca="1" si="82"/>
        <v>0</v>
      </c>
      <c r="W430" s="107">
        <f t="shared" ca="1" si="84"/>
        <v>0</v>
      </c>
      <c r="X430" s="107">
        <f t="shared" ca="1" si="83"/>
        <v>0</v>
      </c>
      <c r="Y430" s="107">
        <f t="shared" ca="1" si="85"/>
        <v>0.99999999999999989</v>
      </c>
    </row>
    <row r="431" spans="17:25" x14ac:dyDescent="0.25">
      <c r="Q431" s="107">
        <v>428</v>
      </c>
      <c r="R431" s="107" t="e">
        <f t="shared" ca="1" si="78"/>
        <v>#REF!</v>
      </c>
      <c r="S431" s="107" t="e">
        <f t="shared" ca="1" si="79"/>
        <v>#REF!</v>
      </c>
      <c r="T431" s="107" t="e">
        <f t="shared" ca="1" si="80"/>
        <v>#REF!</v>
      </c>
      <c r="U431" s="107" t="str">
        <f t="shared" ca="1" si="81"/>
        <v/>
      </c>
      <c r="V431" s="107">
        <f t="shared" ca="1" si="82"/>
        <v>0</v>
      </c>
      <c r="W431" s="107">
        <f t="shared" ca="1" si="84"/>
        <v>0</v>
      </c>
      <c r="X431" s="107">
        <f t="shared" ca="1" si="83"/>
        <v>0</v>
      </c>
      <c r="Y431" s="107">
        <f t="shared" ca="1" si="85"/>
        <v>0.99999999999999989</v>
      </c>
    </row>
    <row r="432" spans="17:25" x14ac:dyDescent="0.25">
      <c r="Q432" s="107">
        <v>429</v>
      </c>
      <c r="R432" s="107" t="e">
        <f t="shared" ca="1" si="78"/>
        <v>#REF!</v>
      </c>
      <c r="S432" s="107" t="e">
        <f t="shared" ca="1" si="79"/>
        <v>#REF!</v>
      </c>
      <c r="T432" s="107" t="e">
        <f t="shared" ca="1" si="80"/>
        <v>#REF!</v>
      </c>
      <c r="U432" s="107" t="str">
        <f t="shared" ca="1" si="81"/>
        <v/>
      </c>
      <c r="V432" s="107">
        <f t="shared" ca="1" si="82"/>
        <v>0</v>
      </c>
      <c r="W432" s="107">
        <f t="shared" ca="1" si="84"/>
        <v>0</v>
      </c>
      <c r="X432" s="107">
        <f t="shared" ca="1" si="83"/>
        <v>0</v>
      </c>
      <c r="Y432" s="107">
        <f t="shared" ca="1" si="85"/>
        <v>0.99999999999999989</v>
      </c>
    </row>
    <row r="433" spans="17:25" x14ac:dyDescent="0.25">
      <c r="Q433" s="107">
        <v>430</v>
      </c>
      <c r="R433" s="107" t="e">
        <f t="shared" ca="1" si="78"/>
        <v>#REF!</v>
      </c>
      <c r="S433" s="107" t="e">
        <f t="shared" ca="1" si="79"/>
        <v>#REF!</v>
      </c>
      <c r="T433" s="107" t="e">
        <f t="shared" ca="1" si="80"/>
        <v>#REF!</v>
      </c>
      <c r="U433" s="107" t="str">
        <f t="shared" ca="1" si="81"/>
        <v/>
      </c>
      <c r="V433" s="107">
        <f t="shared" ca="1" si="82"/>
        <v>0</v>
      </c>
      <c r="W433" s="107">
        <f t="shared" ca="1" si="84"/>
        <v>0</v>
      </c>
      <c r="X433" s="107">
        <f t="shared" ca="1" si="83"/>
        <v>0</v>
      </c>
      <c r="Y433" s="107">
        <f t="shared" ca="1" si="85"/>
        <v>0.99999999999999989</v>
      </c>
    </row>
    <row r="434" spans="17:25" x14ac:dyDescent="0.25">
      <c r="Q434" s="107">
        <v>431</v>
      </c>
      <c r="R434" s="107" t="e">
        <f t="shared" ca="1" si="78"/>
        <v>#REF!</v>
      </c>
      <c r="S434" s="107" t="e">
        <f t="shared" ca="1" si="79"/>
        <v>#REF!</v>
      </c>
      <c r="T434" s="107" t="e">
        <f t="shared" ca="1" si="80"/>
        <v>#REF!</v>
      </c>
      <c r="U434" s="107" t="str">
        <f t="shared" ca="1" si="81"/>
        <v/>
      </c>
      <c r="V434" s="107">
        <f t="shared" ca="1" si="82"/>
        <v>0</v>
      </c>
      <c r="W434" s="107">
        <f t="shared" ca="1" si="84"/>
        <v>0</v>
      </c>
      <c r="X434" s="107">
        <f t="shared" ca="1" si="83"/>
        <v>0</v>
      </c>
      <c r="Y434" s="107">
        <f t="shared" ca="1" si="85"/>
        <v>0.99999999999999989</v>
      </c>
    </row>
    <row r="435" spans="17:25" x14ac:dyDescent="0.25">
      <c r="Q435" s="107">
        <v>432</v>
      </c>
      <c r="R435" s="107" t="e">
        <f t="shared" ca="1" si="78"/>
        <v>#REF!</v>
      </c>
      <c r="S435" s="107" t="e">
        <f t="shared" ca="1" si="79"/>
        <v>#REF!</v>
      </c>
      <c r="T435" s="107" t="e">
        <f t="shared" ca="1" si="80"/>
        <v>#REF!</v>
      </c>
      <c r="U435" s="107" t="str">
        <f t="shared" ca="1" si="81"/>
        <v/>
      </c>
      <c r="V435" s="107">
        <f t="shared" ca="1" si="82"/>
        <v>0</v>
      </c>
      <c r="W435" s="107">
        <f t="shared" ca="1" si="84"/>
        <v>0</v>
      </c>
      <c r="X435" s="107">
        <f t="shared" ca="1" si="83"/>
        <v>0</v>
      </c>
      <c r="Y435" s="107">
        <f t="shared" ca="1" si="85"/>
        <v>0.99999999999999989</v>
      </c>
    </row>
    <row r="436" spans="17:25" x14ac:dyDescent="0.25">
      <c r="Q436" s="107">
        <v>433</v>
      </c>
      <c r="R436" s="107" t="e">
        <f t="shared" ca="1" si="78"/>
        <v>#REF!</v>
      </c>
      <c r="S436" s="107" t="e">
        <f t="shared" ca="1" si="79"/>
        <v>#REF!</v>
      </c>
      <c r="T436" s="107" t="e">
        <f t="shared" ca="1" si="80"/>
        <v>#REF!</v>
      </c>
      <c r="U436" s="107" t="str">
        <f t="shared" ca="1" si="81"/>
        <v/>
      </c>
      <c r="V436" s="107">
        <f t="shared" ca="1" si="82"/>
        <v>0</v>
      </c>
      <c r="W436" s="107">
        <f t="shared" ca="1" si="84"/>
        <v>0</v>
      </c>
      <c r="X436" s="107">
        <f t="shared" ca="1" si="83"/>
        <v>0</v>
      </c>
      <c r="Y436" s="107">
        <f t="shared" ca="1" si="85"/>
        <v>0.99999999999999989</v>
      </c>
    </row>
    <row r="437" spans="17:25" x14ac:dyDescent="0.25">
      <c r="Q437" s="107">
        <v>434</v>
      </c>
      <c r="R437" s="107" t="e">
        <f t="shared" ca="1" si="78"/>
        <v>#REF!</v>
      </c>
      <c r="S437" s="107" t="e">
        <f t="shared" ca="1" si="79"/>
        <v>#REF!</v>
      </c>
      <c r="T437" s="107" t="e">
        <f t="shared" ca="1" si="80"/>
        <v>#REF!</v>
      </c>
      <c r="U437" s="107" t="str">
        <f t="shared" ca="1" si="81"/>
        <v/>
      </c>
      <c r="V437" s="107">
        <f t="shared" ca="1" si="82"/>
        <v>0</v>
      </c>
      <c r="W437" s="107">
        <f t="shared" ca="1" si="84"/>
        <v>0</v>
      </c>
      <c r="X437" s="107">
        <f t="shared" ca="1" si="83"/>
        <v>0</v>
      </c>
      <c r="Y437" s="107">
        <f t="shared" ca="1" si="85"/>
        <v>0.99999999999999989</v>
      </c>
    </row>
    <row r="438" spans="17:25" x14ac:dyDescent="0.25">
      <c r="Q438" s="107">
        <v>435</v>
      </c>
      <c r="R438" s="107" t="e">
        <f t="shared" ca="1" si="78"/>
        <v>#REF!</v>
      </c>
      <c r="S438" s="107" t="e">
        <f t="shared" ca="1" si="79"/>
        <v>#REF!</v>
      </c>
      <c r="T438" s="107" t="e">
        <f t="shared" ca="1" si="80"/>
        <v>#REF!</v>
      </c>
      <c r="U438" s="107" t="str">
        <f t="shared" ca="1" si="81"/>
        <v/>
      </c>
      <c r="V438" s="107">
        <f t="shared" ca="1" si="82"/>
        <v>0</v>
      </c>
      <c r="W438" s="107">
        <f t="shared" ca="1" si="84"/>
        <v>0</v>
      </c>
      <c r="X438" s="107">
        <f t="shared" ca="1" si="83"/>
        <v>0</v>
      </c>
      <c r="Y438" s="107">
        <f t="shared" ca="1" si="85"/>
        <v>0.99999999999999989</v>
      </c>
    </row>
    <row r="439" spans="17:25" x14ac:dyDescent="0.25">
      <c r="Q439" s="107">
        <v>436</v>
      </c>
      <c r="R439" s="107" t="e">
        <f t="shared" ca="1" si="78"/>
        <v>#REF!</v>
      </c>
      <c r="S439" s="107" t="e">
        <f t="shared" ca="1" si="79"/>
        <v>#REF!</v>
      </c>
      <c r="T439" s="107" t="e">
        <f t="shared" ca="1" si="80"/>
        <v>#REF!</v>
      </c>
      <c r="U439" s="107" t="str">
        <f t="shared" ca="1" si="81"/>
        <v/>
      </c>
      <c r="V439" s="107">
        <f t="shared" ca="1" si="82"/>
        <v>0</v>
      </c>
      <c r="W439" s="107">
        <f t="shared" ca="1" si="84"/>
        <v>0</v>
      </c>
      <c r="X439" s="107">
        <f t="shared" ca="1" si="83"/>
        <v>0</v>
      </c>
      <c r="Y439" s="107">
        <f t="shared" ca="1" si="85"/>
        <v>0.99999999999999989</v>
      </c>
    </row>
    <row r="440" spans="17:25" x14ac:dyDescent="0.25">
      <c r="Q440" s="107">
        <v>437</v>
      </c>
      <c r="R440" s="107" t="e">
        <f t="shared" ca="1" si="78"/>
        <v>#REF!</v>
      </c>
      <c r="S440" s="107" t="e">
        <f t="shared" ca="1" si="79"/>
        <v>#REF!</v>
      </c>
      <c r="T440" s="107" t="e">
        <f t="shared" ca="1" si="80"/>
        <v>#REF!</v>
      </c>
      <c r="U440" s="107" t="str">
        <f t="shared" ca="1" si="81"/>
        <v/>
      </c>
      <c r="V440" s="107">
        <f t="shared" ca="1" si="82"/>
        <v>0</v>
      </c>
      <c r="W440" s="107">
        <f t="shared" ca="1" si="84"/>
        <v>0</v>
      </c>
      <c r="X440" s="107">
        <f t="shared" ca="1" si="83"/>
        <v>0</v>
      </c>
      <c r="Y440" s="107">
        <f t="shared" ca="1" si="85"/>
        <v>0.99999999999999989</v>
      </c>
    </row>
    <row r="441" spans="17:25" x14ac:dyDescent="0.25">
      <c r="Q441" s="107">
        <v>438</v>
      </c>
      <c r="R441" s="107" t="e">
        <f t="shared" ca="1" si="78"/>
        <v>#REF!</v>
      </c>
      <c r="S441" s="107" t="e">
        <f t="shared" ca="1" si="79"/>
        <v>#REF!</v>
      </c>
      <c r="T441" s="107" t="e">
        <f t="shared" ca="1" si="80"/>
        <v>#REF!</v>
      </c>
      <c r="U441" s="107" t="str">
        <f t="shared" ca="1" si="81"/>
        <v/>
      </c>
      <c r="V441" s="107">
        <f t="shared" ca="1" si="82"/>
        <v>0</v>
      </c>
      <c r="W441" s="107">
        <f t="shared" ca="1" si="84"/>
        <v>0</v>
      </c>
      <c r="X441" s="107">
        <f t="shared" ca="1" si="83"/>
        <v>0</v>
      </c>
      <c r="Y441" s="107">
        <f t="shared" ca="1" si="85"/>
        <v>0.99999999999999989</v>
      </c>
    </row>
    <row r="442" spans="17:25" x14ac:dyDescent="0.25">
      <c r="Q442" s="107">
        <v>439</v>
      </c>
      <c r="R442" s="107" t="e">
        <f t="shared" ca="1" si="78"/>
        <v>#REF!</v>
      </c>
      <c r="S442" s="107" t="e">
        <f t="shared" ca="1" si="79"/>
        <v>#REF!</v>
      </c>
      <c r="T442" s="107" t="e">
        <f t="shared" ca="1" si="80"/>
        <v>#REF!</v>
      </c>
      <c r="U442" s="107" t="str">
        <f t="shared" ca="1" si="81"/>
        <v/>
      </c>
      <c r="V442" s="107">
        <f t="shared" ca="1" si="82"/>
        <v>0</v>
      </c>
      <c r="W442" s="107">
        <f t="shared" ca="1" si="84"/>
        <v>0</v>
      </c>
      <c r="X442" s="107">
        <f t="shared" ca="1" si="83"/>
        <v>0</v>
      </c>
      <c r="Y442" s="107">
        <f t="shared" ca="1" si="85"/>
        <v>0.99999999999999989</v>
      </c>
    </row>
    <row r="443" spans="17:25" x14ac:dyDescent="0.25">
      <c r="Q443" s="107">
        <v>440</v>
      </c>
      <c r="R443" s="107" t="e">
        <f t="shared" ca="1" si="78"/>
        <v>#REF!</v>
      </c>
      <c r="S443" s="107" t="e">
        <f t="shared" ca="1" si="79"/>
        <v>#REF!</v>
      </c>
      <c r="T443" s="107" t="e">
        <f t="shared" ca="1" si="80"/>
        <v>#REF!</v>
      </c>
      <c r="U443" s="107" t="str">
        <f t="shared" ca="1" si="81"/>
        <v/>
      </c>
      <c r="V443" s="107">
        <f t="shared" ca="1" si="82"/>
        <v>0</v>
      </c>
      <c r="W443" s="107">
        <f t="shared" ca="1" si="84"/>
        <v>0</v>
      </c>
      <c r="X443" s="107">
        <f t="shared" ca="1" si="83"/>
        <v>0</v>
      </c>
      <c r="Y443" s="107">
        <f t="shared" ca="1" si="85"/>
        <v>0.99999999999999989</v>
      </c>
    </row>
    <row r="444" spans="17:25" x14ac:dyDescent="0.25">
      <c r="Q444" s="107">
        <v>441</v>
      </c>
      <c r="R444" s="107" t="e">
        <f t="shared" ca="1" si="78"/>
        <v>#REF!</v>
      </c>
      <c r="S444" s="107" t="e">
        <f t="shared" ca="1" si="79"/>
        <v>#REF!</v>
      </c>
      <c r="T444" s="107" t="e">
        <f t="shared" ca="1" si="80"/>
        <v>#REF!</v>
      </c>
      <c r="U444" s="107" t="str">
        <f t="shared" ca="1" si="81"/>
        <v/>
      </c>
      <c r="V444" s="107">
        <f t="shared" ca="1" si="82"/>
        <v>0</v>
      </c>
      <c r="W444" s="107">
        <f t="shared" ca="1" si="84"/>
        <v>0</v>
      </c>
      <c r="X444" s="107">
        <f t="shared" ca="1" si="83"/>
        <v>0</v>
      </c>
      <c r="Y444" s="107">
        <f t="shared" ca="1" si="85"/>
        <v>0.99999999999999989</v>
      </c>
    </row>
    <row r="445" spans="17:25" x14ac:dyDescent="0.25">
      <c r="Q445" s="107">
        <v>442</v>
      </c>
      <c r="R445" s="107" t="e">
        <f t="shared" ca="1" si="78"/>
        <v>#REF!</v>
      </c>
      <c r="S445" s="107" t="e">
        <f t="shared" ca="1" si="79"/>
        <v>#REF!</v>
      </c>
      <c r="T445" s="107" t="e">
        <f t="shared" ca="1" si="80"/>
        <v>#REF!</v>
      </c>
      <c r="U445" s="107" t="str">
        <f t="shared" ca="1" si="81"/>
        <v/>
      </c>
      <c r="V445" s="107">
        <f t="shared" ca="1" si="82"/>
        <v>0</v>
      </c>
      <c r="W445" s="107">
        <f t="shared" ca="1" si="84"/>
        <v>0</v>
      </c>
      <c r="X445" s="107">
        <f t="shared" ca="1" si="83"/>
        <v>0</v>
      </c>
      <c r="Y445" s="107">
        <f t="shared" ca="1" si="85"/>
        <v>0.99999999999999989</v>
      </c>
    </row>
    <row r="446" spans="17:25" x14ac:dyDescent="0.25">
      <c r="Q446" s="107">
        <v>443</v>
      </c>
      <c r="R446" s="107" t="e">
        <f t="shared" ca="1" si="78"/>
        <v>#REF!</v>
      </c>
      <c r="S446" s="107" t="e">
        <f t="shared" ca="1" si="79"/>
        <v>#REF!</v>
      </c>
      <c r="T446" s="107" t="e">
        <f t="shared" ca="1" si="80"/>
        <v>#REF!</v>
      </c>
      <c r="U446" s="107" t="str">
        <f t="shared" ca="1" si="81"/>
        <v/>
      </c>
      <c r="V446" s="107">
        <f t="shared" ca="1" si="82"/>
        <v>0</v>
      </c>
      <c r="W446" s="107">
        <f t="shared" ca="1" si="84"/>
        <v>0</v>
      </c>
      <c r="X446" s="107">
        <f t="shared" ca="1" si="83"/>
        <v>0</v>
      </c>
      <c r="Y446" s="107">
        <f t="shared" ca="1" si="85"/>
        <v>0.99999999999999989</v>
      </c>
    </row>
    <row r="447" spans="17:25" x14ac:dyDescent="0.25">
      <c r="Q447" s="107">
        <v>444</v>
      </c>
      <c r="R447" s="107" t="e">
        <f t="shared" ca="1" si="78"/>
        <v>#REF!</v>
      </c>
      <c r="S447" s="107" t="e">
        <f t="shared" ca="1" si="79"/>
        <v>#REF!</v>
      </c>
      <c r="T447" s="107" t="e">
        <f t="shared" ca="1" si="80"/>
        <v>#REF!</v>
      </c>
      <c r="U447" s="107" t="str">
        <f t="shared" ca="1" si="81"/>
        <v/>
      </c>
      <c r="V447" s="107">
        <f t="shared" ca="1" si="82"/>
        <v>0</v>
      </c>
      <c r="W447" s="107">
        <f t="shared" ca="1" si="84"/>
        <v>0</v>
      </c>
      <c r="X447" s="107">
        <f t="shared" ca="1" si="83"/>
        <v>0</v>
      </c>
      <c r="Y447" s="107">
        <f t="shared" ca="1" si="85"/>
        <v>0.99999999999999989</v>
      </c>
    </row>
    <row r="448" spans="17:25" x14ac:dyDescent="0.25">
      <c r="Q448" s="107">
        <v>445</v>
      </c>
      <c r="R448" s="107" t="e">
        <f t="shared" ca="1" si="78"/>
        <v>#REF!</v>
      </c>
      <c r="S448" s="107" t="e">
        <f t="shared" ca="1" si="79"/>
        <v>#REF!</v>
      </c>
      <c r="T448" s="107" t="e">
        <f t="shared" ca="1" si="80"/>
        <v>#REF!</v>
      </c>
      <c r="U448" s="107" t="str">
        <f t="shared" ca="1" si="81"/>
        <v/>
      </c>
      <c r="V448" s="107">
        <f t="shared" ca="1" si="82"/>
        <v>0</v>
      </c>
      <c r="W448" s="107">
        <f t="shared" ca="1" si="84"/>
        <v>0</v>
      </c>
      <c r="X448" s="107">
        <f t="shared" ca="1" si="83"/>
        <v>0</v>
      </c>
      <c r="Y448" s="107">
        <f t="shared" ca="1" si="85"/>
        <v>0.99999999999999989</v>
      </c>
    </row>
    <row r="449" spans="17:25" x14ac:dyDescent="0.25">
      <c r="Q449" s="107">
        <v>446</v>
      </c>
      <c r="R449" s="107" t="e">
        <f t="shared" ca="1" si="78"/>
        <v>#REF!</v>
      </c>
      <c r="S449" s="107" t="e">
        <f t="shared" ca="1" si="79"/>
        <v>#REF!</v>
      </c>
      <c r="T449" s="107" t="e">
        <f t="shared" ca="1" si="80"/>
        <v>#REF!</v>
      </c>
      <c r="U449" s="107" t="str">
        <f t="shared" ca="1" si="81"/>
        <v/>
      </c>
      <c r="V449" s="107">
        <f t="shared" ca="1" si="82"/>
        <v>0</v>
      </c>
      <c r="W449" s="107">
        <f t="shared" ca="1" si="84"/>
        <v>0</v>
      </c>
      <c r="X449" s="107">
        <f t="shared" ca="1" si="83"/>
        <v>0</v>
      </c>
      <c r="Y449" s="107">
        <f t="shared" ca="1" si="85"/>
        <v>0.99999999999999989</v>
      </c>
    </row>
    <row r="450" spans="17:25" x14ac:dyDescent="0.25">
      <c r="Q450" s="107">
        <v>447</v>
      </c>
      <c r="R450" s="107" t="e">
        <f t="shared" ca="1" si="78"/>
        <v>#REF!</v>
      </c>
      <c r="S450" s="107" t="e">
        <f t="shared" ca="1" si="79"/>
        <v>#REF!</v>
      </c>
      <c r="T450" s="107" t="e">
        <f t="shared" ca="1" si="80"/>
        <v>#REF!</v>
      </c>
      <c r="U450" s="107" t="str">
        <f t="shared" ca="1" si="81"/>
        <v/>
      </c>
      <c r="V450" s="107">
        <f t="shared" ca="1" si="82"/>
        <v>0</v>
      </c>
      <c r="W450" s="107">
        <f t="shared" ca="1" si="84"/>
        <v>0</v>
      </c>
      <c r="X450" s="107">
        <f t="shared" ca="1" si="83"/>
        <v>0</v>
      </c>
      <c r="Y450" s="107">
        <f t="shared" ca="1" si="85"/>
        <v>0.99999999999999989</v>
      </c>
    </row>
    <row r="451" spans="17:25" x14ac:dyDescent="0.25">
      <c r="Q451" s="107">
        <v>448</v>
      </c>
      <c r="R451" s="107" t="e">
        <f t="shared" ca="1" si="78"/>
        <v>#REF!</v>
      </c>
      <c r="S451" s="107" t="e">
        <f t="shared" ca="1" si="79"/>
        <v>#REF!</v>
      </c>
      <c r="T451" s="107" t="e">
        <f t="shared" ca="1" si="80"/>
        <v>#REF!</v>
      </c>
      <c r="U451" s="107" t="str">
        <f t="shared" ca="1" si="81"/>
        <v/>
      </c>
      <c r="V451" s="107">
        <f t="shared" ca="1" si="82"/>
        <v>0</v>
      </c>
      <c r="W451" s="107">
        <f t="shared" ca="1" si="84"/>
        <v>0</v>
      </c>
      <c r="X451" s="107">
        <f t="shared" ca="1" si="83"/>
        <v>0</v>
      </c>
      <c r="Y451" s="107">
        <f t="shared" ca="1" si="85"/>
        <v>0.99999999999999989</v>
      </c>
    </row>
    <row r="452" spans="17:25" x14ac:dyDescent="0.25">
      <c r="Q452" s="107">
        <v>449</v>
      </c>
      <c r="R452" s="107" t="e">
        <f t="shared" ref="R452:R515" ca="1" si="86">INDEX(INDIRECT($K$5),Q452,1)</f>
        <v>#REF!</v>
      </c>
      <c r="S452" s="107" t="e">
        <f t="shared" ref="S452:S515" ca="1" si="87">INDEX(INDIRECT($K$5),Q452,9)</f>
        <v>#REF!</v>
      </c>
      <c r="T452" s="107" t="e">
        <f t="shared" ref="T452:T515" ca="1" si="88">VLOOKUP(S452,Table_RndRarity,3,0)</f>
        <v>#REF!</v>
      </c>
      <c r="U452" s="107" t="str">
        <f t="shared" ref="U452:U515" ca="1" si="89">IFERROR(IF(T452=1,R452,""),"")</f>
        <v/>
      </c>
      <c r="V452" s="107">
        <f t="shared" ref="V452:V515" ca="1" si="90">IFERROR(VLOOKUP(U452,INDIRECT($K$5),10,0),0)</f>
        <v>0</v>
      </c>
      <c r="W452" s="107">
        <f t="shared" ca="1" si="84"/>
        <v>0</v>
      </c>
      <c r="X452" s="107">
        <f t="shared" ref="X452:X515" ca="1" si="91">W452/$W$2</f>
        <v>0</v>
      </c>
      <c r="Y452" s="107">
        <f t="shared" ca="1" si="85"/>
        <v>0.99999999999999989</v>
      </c>
    </row>
    <row r="453" spans="17:25" x14ac:dyDescent="0.25">
      <c r="Q453" s="107">
        <v>450</v>
      </c>
      <c r="R453" s="107" t="e">
        <f t="shared" ca="1" si="86"/>
        <v>#REF!</v>
      </c>
      <c r="S453" s="107" t="e">
        <f t="shared" ca="1" si="87"/>
        <v>#REF!</v>
      </c>
      <c r="T453" s="107" t="e">
        <f t="shared" ca="1" si="88"/>
        <v>#REF!</v>
      </c>
      <c r="U453" s="107" t="str">
        <f t="shared" ca="1" si="89"/>
        <v/>
      </c>
      <c r="V453" s="107">
        <f t="shared" ca="1" si="90"/>
        <v>0</v>
      </c>
      <c r="W453" s="107">
        <f t="shared" ref="W453:W516" ca="1" si="92">IF(V453&gt;0,(($V$1-V453)/$V$2)+($S$2*(V453/$V$1)),0)</f>
        <v>0</v>
      </c>
      <c r="X453" s="107">
        <f t="shared" ca="1" si="91"/>
        <v>0</v>
      </c>
      <c r="Y453" s="107">
        <f t="shared" ref="Y453:Y516" ca="1" si="93">X453+Y452</f>
        <v>0.99999999999999989</v>
      </c>
    </row>
    <row r="454" spans="17:25" x14ac:dyDescent="0.25">
      <c r="Q454" s="107">
        <v>451</v>
      </c>
      <c r="R454" s="107" t="e">
        <f t="shared" ca="1" si="86"/>
        <v>#REF!</v>
      </c>
      <c r="S454" s="107" t="e">
        <f t="shared" ca="1" si="87"/>
        <v>#REF!</v>
      </c>
      <c r="T454" s="107" t="e">
        <f t="shared" ca="1" si="88"/>
        <v>#REF!</v>
      </c>
      <c r="U454" s="107" t="str">
        <f t="shared" ca="1" si="89"/>
        <v/>
      </c>
      <c r="V454" s="107">
        <f t="shared" ca="1" si="90"/>
        <v>0</v>
      </c>
      <c r="W454" s="107">
        <f t="shared" ca="1" si="92"/>
        <v>0</v>
      </c>
      <c r="X454" s="107">
        <f t="shared" ca="1" si="91"/>
        <v>0</v>
      </c>
      <c r="Y454" s="107">
        <f t="shared" ca="1" si="93"/>
        <v>0.99999999999999989</v>
      </c>
    </row>
    <row r="455" spans="17:25" x14ac:dyDescent="0.25">
      <c r="Q455" s="107">
        <v>452</v>
      </c>
      <c r="R455" s="107" t="e">
        <f t="shared" ca="1" si="86"/>
        <v>#REF!</v>
      </c>
      <c r="S455" s="107" t="e">
        <f t="shared" ca="1" si="87"/>
        <v>#REF!</v>
      </c>
      <c r="T455" s="107" t="e">
        <f t="shared" ca="1" si="88"/>
        <v>#REF!</v>
      </c>
      <c r="U455" s="107" t="str">
        <f t="shared" ca="1" si="89"/>
        <v/>
      </c>
      <c r="V455" s="107">
        <f t="shared" ca="1" si="90"/>
        <v>0</v>
      </c>
      <c r="W455" s="107">
        <f t="shared" ca="1" si="92"/>
        <v>0</v>
      </c>
      <c r="X455" s="107">
        <f t="shared" ca="1" si="91"/>
        <v>0</v>
      </c>
      <c r="Y455" s="107">
        <f t="shared" ca="1" si="93"/>
        <v>0.99999999999999989</v>
      </c>
    </row>
    <row r="456" spans="17:25" x14ac:dyDescent="0.25">
      <c r="Q456" s="107">
        <v>453</v>
      </c>
      <c r="R456" s="107" t="e">
        <f t="shared" ca="1" si="86"/>
        <v>#REF!</v>
      </c>
      <c r="S456" s="107" t="e">
        <f t="shared" ca="1" si="87"/>
        <v>#REF!</v>
      </c>
      <c r="T456" s="107" t="e">
        <f t="shared" ca="1" si="88"/>
        <v>#REF!</v>
      </c>
      <c r="U456" s="107" t="str">
        <f t="shared" ca="1" si="89"/>
        <v/>
      </c>
      <c r="V456" s="107">
        <f t="shared" ca="1" si="90"/>
        <v>0</v>
      </c>
      <c r="W456" s="107">
        <f t="shared" ca="1" si="92"/>
        <v>0</v>
      </c>
      <c r="X456" s="107">
        <f t="shared" ca="1" si="91"/>
        <v>0</v>
      </c>
      <c r="Y456" s="107">
        <f t="shared" ca="1" si="93"/>
        <v>0.99999999999999989</v>
      </c>
    </row>
    <row r="457" spans="17:25" x14ac:dyDescent="0.25">
      <c r="Q457" s="107">
        <v>454</v>
      </c>
      <c r="R457" s="107" t="e">
        <f t="shared" ca="1" si="86"/>
        <v>#REF!</v>
      </c>
      <c r="S457" s="107" t="e">
        <f t="shared" ca="1" si="87"/>
        <v>#REF!</v>
      </c>
      <c r="T457" s="107" t="e">
        <f t="shared" ca="1" si="88"/>
        <v>#REF!</v>
      </c>
      <c r="U457" s="107" t="str">
        <f t="shared" ca="1" si="89"/>
        <v/>
      </c>
      <c r="V457" s="107">
        <f t="shared" ca="1" si="90"/>
        <v>0</v>
      </c>
      <c r="W457" s="107">
        <f t="shared" ca="1" si="92"/>
        <v>0</v>
      </c>
      <c r="X457" s="107">
        <f t="shared" ca="1" si="91"/>
        <v>0</v>
      </c>
      <c r="Y457" s="107">
        <f t="shared" ca="1" si="93"/>
        <v>0.99999999999999989</v>
      </c>
    </row>
    <row r="458" spans="17:25" x14ac:dyDescent="0.25">
      <c r="Q458" s="107">
        <v>455</v>
      </c>
      <c r="R458" s="107" t="e">
        <f t="shared" ca="1" si="86"/>
        <v>#REF!</v>
      </c>
      <c r="S458" s="107" t="e">
        <f t="shared" ca="1" si="87"/>
        <v>#REF!</v>
      </c>
      <c r="T458" s="107" t="e">
        <f t="shared" ca="1" si="88"/>
        <v>#REF!</v>
      </c>
      <c r="U458" s="107" t="str">
        <f t="shared" ca="1" si="89"/>
        <v/>
      </c>
      <c r="V458" s="107">
        <f t="shared" ca="1" si="90"/>
        <v>0</v>
      </c>
      <c r="W458" s="107">
        <f t="shared" ca="1" si="92"/>
        <v>0</v>
      </c>
      <c r="X458" s="107">
        <f t="shared" ca="1" si="91"/>
        <v>0</v>
      </c>
      <c r="Y458" s="107">
        <f t="shared" ca="1" si="93"/>
        <v>0.99999999999999989</v>
      </c>
    </row>
    <row r="459" spans="17:25" x14ac:dyDescent="0.25">
      <c r="Q459" s="107">
        <v>456</v>
      </c>
      <c r="R459" s="107" t="e">
        <f t="shared" ca="1" si="86"/>
        <v>#REF!</v>
      </c>
      <c r="S459" s="107" t="e">
        <f t="shared" ca="1" si="87"/>
        <v>#REF!</v>
      </c>
      <c r="T459" s="107" t="e">
        <f t="shared" ca="1" si="88"/>
        <v>#REF!</v>
      </c>
      <c r="U459" s="107" t="str">
        <f t="shared" ca="1" si="89"/>
        <v/>
      </c>
      <c r="V459" s="107">
        <f t="shared" ca="1" si="90"/>
        <v>0</v>
      </c>
      <c r="W459" s="107">
        <f t="shared" ca="1" si="92"/>
        <v>0</v>
      </c>
      <c r="X459" s="107">
        <f t="shared" ca="1" si="91"/>
        <v>0</v>
      </c>
      <c r="Y459" s="107">
        <f t="shared" ca="1" si="93"/>
        <v>0.99999999999999989</v>
      </c>
    </row>
    <row r="460" spans="17:25" x14ac:dyDescent="0.25">
      <c r="Q460" s="107">
        <v>457</v>
      </c>
      <c r="R460" s="107" t="e">
        <f t="shared" ca="1" si="86"/>
        <v>#REF!</v>
      </c>
      <c r="S460" s="107" t="e">
        <f t="shared" ca="1" si="87"/>
        <v>#REF!</v>
      </c>
      <c r="T460" s="107" t="e">
        <f t="shared" ca="1" si="88"/>
        <v>#REF!</v>
      </c>
      <c r="U460" s="107" t="str">
        <f t="shared" ca="1" si="89"/>
        <v/>
      </c>
      <c r="V460" s="107">
        <f t="shared" ca="1" si="90"/>
        <v>0</v>
      </c>
      <c r="W460" s="107">
        <f t="shared" ca="1" si="92"/>
        <v>0</v>
      </c>
      <c r="X460" s="107">
        <f t="shared" ca="1" si="91"/>
        <v>0</v>
      </c>
      <c r="Y460" s="107">
        <f t="shared" ca="1" si="93"/>
        <v>0.99999999999999989</v>
      </c>
    </row>
    <row r="461" spans="17:25" x14ac:dyDescent="0.25">
      <c r="Q461" s="107">
        <v>458</v>
      </c>
      <c r="R461" s="107" t="e">
        <f t="shared" ca="1" si="86"/>
        <v>#REF!</v>
      </c>
      <c r="S461" s="107" t="e">
        <f t="shared" ca="1" si="87"/>
        <v>#REF!</v>
      </c>
      <c r="T461" s="107" t="e">
        <f t="shared" ca="1" si="88"/>
        <v>#REF!</v>
      </c>
      <c r="U461" s="107" t="str">
        <f t="shared" ca="1" si="89"/>
        <v/>
      </c>
      <c r="V461" s="107">
        <f t="shared" ca="1" si="90"/>
        <v>0</v>
      </c>
      <c r="W461" s="107">
        <f t="shared" ca="1" si="92"/>
        <v>0</v>
      </c>
      <c r="X461" s="107">
        <f t="shared" ca="1" si="91"/>
        <v>0</v>
      </c>
      <c r="Y461" s="107">
        <f t="shared" ca="1" si="93"/>
        <v>0.99999999999999989</v>
      </c>
    </row>
    <row r="462" spans="17:25" x14ac:dyDescent="0.25">
      <c r="Q462" s="107">
        <v>459</v>
      </c>
      <c r="R462" s="107" t="e">
        <f t="shared" ca="1" si="86"/>
        <v>#REF!</v>
      </c>
      <c r="S462" s="107" t="e">
        <f t="shared" ca="1" si="87"/>
        <v>#REF!</v>
      </c>
      <c r="T462" s="107" t="e">
        <f t="shared" ca="1" si="88"/>
        <v>#REF!</v>
      </c>
      <c r="U462" s="107" t="str">
        <f t="shared" ca="1" si="89"/>
        <v/>
      </c>
      <c r="V462" s="107">
        <f t="shared" ca="1" si="90"/>
        <v>0</v>
      </c>
      <c r="W462" s="107">
        <f t="shared" ca="1" si="92"/>
        <v>0</v>
      </c>
      <c r="X462" s="107">
        <f t="shared" ca="1" si="91"/>
        <v>0</v>
      </c>
      <c r="Y462" s="107">
        <f t="shared" ca="1" si="93"/>
        <v>0.99999999999999989</v>
      </c>
    </row>
    <row r="463" spans="17:25" x14ac:dyDescent="0.25">
      <c r="Q463" s="107">
        <v>460</v>
      </c>
      <c r="R463" s="107" t="e">
        <f t="shared" ca="1" si="86"/>
        <v>#REF!</v>
      </c>
      <c r="S463" s="107" t="e">
        <f t="shared" ca="1" si="87"/>
        <v>#REF!</v>
      </c>
      <c r="T463" s="107" t="e">
        <f t="shared" ca="1" si="88"/>
        <v>#REF!</v>
      </c>
      <c r="U463" s="107" t="str">
        <f t="shared" ca="1" si="89"/>
        <v/>
      </c>
      <c r="V463" s="107">
        <f t="shared" ca="1" si="90"/>
        <v>0</v>
      </c>
      <c r="W463" s="107">
        <f t="shared" ca="1" si="92"/>
        <v>0</v>
      </c>
      <c r="X463" s="107">
        <f t="shared" ca="1" si="91"/>
        <v>0</v>
      </c>
      <c r="Y463" s="107">
        <f t="shared" ca="1" si="93"/>
        <v>0.99999999999999989</v>
      </c>
    </row>
    <row r="464" spans="17:25" x14ac:dyDescent="0.25">
      <c r="Q464" s="107">
        <v>461</v>
      </c>
      <c r="R464" s="107" t="e">
        <f t="shared" ca="1" si="86"/>
        <v>#REF!</v>
      </c>
      <c r="S464" s="107" t="e">
        <f t="shared" ca="1" si="87"/>
        <v>#REF!</v>
      </c>
      <c r="T464" s="107" t="e">
        <f t="shared" ca="1" si="88"/>
        <v>#REF!</v>
      </c>
      <c r="U464" s="107" t="str">
        <f t="shared" ca="1" si="89"/>
        <v/>
      </c>
      <c r="V464" s="107">
        <f t="shared" ca="1" si="90"/>
        <v>0</v>
      </c>
      <c r="W464" s="107">
        <f t="shared" ca="1" si="92"/>
        <v>0</v>
      </c>
      <c r="X464" s="107">
        <f t="shared" ca="1" si="91"/>
        <v>0</v>
      </c>
      <c r="Y464" s="107">
        <f t="shared" ca="1" si="93"/>
        <v>0.99999999999999989</v>
      </c>
    </row>
    <row r="465" spans="17:25" x14ac:dyDescent="0.25">
      <c r="Q465" s="107">
        <v>462</v>
      </c>
      <c r="R465" s="107" t="e">
        <f t="shared" ca="1" si="86"/>
        <v>#REF!</v>
      </c>
      <c r="S465" s="107" t="e">
        <f t="shared" ca="1" si="87"/>
        <v>#REF!</v>
      </c>
      <c r="T465" s="107" t="e">
        <f t="shared" ca="1" si="88"/>
        <v>#REF!</v>
      </c>
      <c r="U465" s="107" t="str">
        <f t="shared" ca="1" si="89"/>
        <v/>
      </c>
      <c r="V465" s="107">
        <f t="shared" ca="1" si="90"/>
        <v>0</v>
      </c>
      <c r="W465" s="107">
        <f t="shared" ca="1" si="92"/>
        <v>0</v>
      </c>
      <c r="X465" s="107">
        <f t="shared" ca="1" si="91"/>
        <v>0</v>
      </c>
      <c r="Y465" s="107">
        <f t="shared" ca="1" si="93"/>
        <v>0.99999999999999989</v>
      </c>
    </row>
    <row r="466" spans="17:25" x14ac:dyDescent="0.25">
      <c r="Q466" s="107">
        <v>463</v>
      </c>
      <c r="R466" s="107" t="e">
        <f t="shared" ca="1" si="86"/>
        <v>#REF!</v>
      </c>
      <c r="S466" s="107" t="e">
        <f t="shared" ca="1" si="87"/>
        <v>#REF!</v>
      </c>
      <c r="T466" s="107" t="e">
        <f t="shared" ca="1" si="88"/>
        <v>#REF!</v>
      </c>
      <c r="U466" s="107" t="str">
        <f t="shared" ca="1" si="89"/>
        <v/>
      </c>
      <c r="V466" s="107">
        <f t="shared" ca="1" si="90"/>
        <v>0</v>
      </c>
      <c r="W466" s="107">
        <f t="shared" ca="1" si="92"/>
        <v>0</v>
      </c>
      <c r="X466" s="107">
        <f t="shared" ca="1" si="91"/>
        <v>0</v>
      </c>
      <c r="Y466" s="107">
        <f t="shared" ca="1" si="93"/>
        <v>0.99999999999999989</v>
      </c>
    </row>
    <row r="467" spans="17:25" x14ac:dyDescent="0.25">
      <c r="Q467" s="107">
        <v>464</v>
      </c>
      <c r="R467" s="107" t="e">
        <f t="shared" ca="1" si="86"/>
        <v>#REF!</v>
      </c>
      <c r="S467" s="107" t="e">
        <f t="shared" ca="1" si="87"/>
        <v>#REF!</v>
      </c>
      <c r="T467" s="107" t="e">
        <f t="shared" ca="1" si="88"/>
        <v>#REF!</v>
      </c>
      <c r="U467" s="107" t="str">
        <f t="shared" ca="1" si="89"/>
        <v/>
      </c>
      <c r="V467" s="107">
        <f t="shared" ca="1" si="90"/>
        <v>0</v>
      </c>
      <c r="W467" s="107">
        <f t="shared" ca="1" si="92"/>
        <v>0</v>
      </c>
      <c r="X467" s="107">
        <f t="shared" ca="1" si="91"/>
        <v>0</v>
      </c>
      <c r="Y467" s="107">
        <f t="shared" ca="1" si="93"/>
        <v>0.99999999999999989</v>
      </c>
    </row>
    <row r="468" spans="17:25" x14ac:dyDescent="0.25">
      <c r="Q468" s="107">
        <v>465</v>
      </c>
      <c r="R468" s="107" t="e">
        <f t="shared" ca="1" si="86"/>
        <v>#REF!</v>
      </c>
      <c r="S468" s="107" t="e">
        <f t="shared" ca="1" si="87"/>
        <v>#REF!</v>
      </c>
      <c r="T468" s="107" t="e">
        <f t="shared" ca="1" si="88"/>
        <v>#REF!</v>
      </c>
      <c r="U468" s="107" t="str">
        <f t="shared" ca="1" si="89"/>
        <v/>
      </c>
      <c r="V468" s="107">
        <f t="shared" ca="1" si="90"/>
        <v>0</v>
      </c>
      <c r="W468" s="107">
        <f t="shared" ca="1" si="92"/>
        <v>0</v>
      </c>
      <c r="X468" s="107">
        <f t="shared" ca="1" si="91"/>
        <v>0</v>
      </c>
      <c r="Y468" s="107">
        <f t="shared" ca="1" si="93"/>
        <v>0.99999999999999989</v>
      </c>
    </row>
    <row r="469" spans="17:25" x14ac:dyDescent="0.25">
      <c r="Q469" s="107">
        <v>466</v>
      </c>
      <c r="R469" s="107" t="e">
        <f t="shared" ca="1" si="86"/>
        <v>#REF!</v>
      </c>
      <c r="S469" s="107" t="e">
        <f t="shared" ca="1" si="87"/>
        <v>#REF!</v>
      </c>
      <c r="T469" s="107" t="e">
        <f t="shared" ca="1" si="88"/>
        <v>#REF!</v>
      </c>
      <c r="U469" s="107" t="str">
        <f t="shared" ca="1" si="89"/>
        <v/>
      </c>
      <c r="V469" s="107">
        <f t="shared" ca="1" si="90"/>
        <v>0</v>
      </c>
      <c r="W469" s="107">
        <f t="shared" ca="1" si="92"/>
        <v>0</v>
      </c>
      <c r="X469" s="107">
        <f t="shared" ca="1" si="91"/>
        <v>0</v>
      </c>
      <c r="Y469" s="107">
        <f t="shared" ca="1" si="93"/>
        <v>0.99999999999999989</v>
      </c>
    </row>
    <row r="470" spans="17:25" x14ac:dyDescent="0.25">
      <c r="Q470" s="107">
        <v>467</v>
      </c>
      <c r="R470" s="107" t="e">
        <f t="shared" ca="1" si="86"/>
        <v>#REF!</v>
      </c>
      <c r="S470" s="107" t="e">
        <f t="shared" ca="1" si="87"/>
        <v>#REF!</v>
      </c>
      <c r="T470" s="107" t="e">
        <f t="shared" ca="1" si="88"/>
        <v>#REF!</v>
      </c>
      <c r="U470" s="107" t="str">
        <f t="shared" ca="1" si="89"/>
        <v/>
      </c>
      <c r="V470" s="107">
        <f t="shared" ca="1" si="90"/>
        <v>0</v>
      </c>
      <c r="W470" s="107">
        <f t="shared" ca="1" si="92"/>
        <v>0</v>
      </c>
      <c r="X470" s="107">
        <f t="shared" ca="1" si="91"/>
        <v>0</v>
      </c>
      <c r="Y470" s="107">
        <f t="shared" ca="1" si="93"/>
        <v>0.99999999999999989</v>
      </c>
    </row>
    <row r="471" spans="17:25" x14ac:dyDescent="0.25">
      <c r="Q471" s="107">
        <v>468</v>
      </c>
      <c r="R471" s="107" t="e">
        <f t="shared" ca="1" si="86"/>
        <v>#REF!</v>
      </c>
      <c r="S471" s="107" t="e">
        <f t="shared" ca="1" si="87"/>
        <v>#REF!</v>
      </c>
      <c r="T471" s="107" t="e">
        <f t="shared" ca="1" si="88"/>
        <v>#REF!</v>
      </c>
      <c r="U471" s="107" t="str">
        <f t="shared" ca="1" si="89"/>
        <v/>
      </c>
      <c r="V471" s="107">
        <f t="shared" ca="1" si="90"/>
        <v>0</v>
      </c>
      <c r="W471" s="107">
        <f t="shared" ca="1" si="92"/>
        <v>0</v>
      </c>
      <c r="X471" s="107">
        <f t="shared" ca="1" si="91"/>
        <v>0</v>
      </c>
      <c r="Y471" s="107">
        <f t="shared" ca="1" si="93"/>
        <v>0.99999999999999989</v>
      </c>
    </row>
    <row r="472" spans="17:25" x14ac:dyDescent="0.25">
      <c r="Q472" s="107">
        <v>469</v>
      </c>
      <c r="R472" s="107" t="e">
        <f t="shared" ca="1" si="86"/>
        <v>#REF!</v>
      </c>
      <c r="S472" s="107" t="e">
        <f t="shared" ca="1" si="87"/>
        <v>#REF!</v>
      </c>
      <c r="T472" s="107" t="e">
        <f t="shared" ca="1" si="88"/>
        <v>#REF!</v>
      </c>
      <c r="U472" s="107" t="str">
        <f t="shared" ca="1" si="89"/>
        <v/>
      </c>
      <c r="V472" s="107">
        <f t="shared" ca="1" si="90"/>
        <v>0</v>
      </c>
      <c r="W472" s="107">
        <f t="shared" ca="1" si="92"/>
        <v>0</v>
      </c>
      <c r="X472" s="107">
        <f t="shared" ca="1" si="91"/>
        <v>0</v>
      </c>
      <c r="Y472" s="107">
        <f t="shared" ca="1" si="93"/>
        <v>0.99999999999999989</v>
      </c>
    </row>
    <row r="473" spans="17:25" x14ac:dyDescent="0.25">
      <c r="Q473" s="107">
        <v>470</v>
      </c>
      <c r="R473" s="107" t="e">
        <f t="shared" ca="1" si="86"/>
        <v>#REF!</v>
      </c>
      <c r="S473" s="107" t="e">
        <f t="shared" ca="1" si="87"/>
        <v>#REF!</v>
      </c>
      <c r="T473" s="107" t="e">
        <f t="shared" ca="1" si="88"/>
        <v>#REF!</v>
      </c>
      <c r="U473" s="107" t="str">
        <f t="shared" ca="1" si="89"/>
        <v/>
      </c>
      <c r="V473" s="107">
        <f t="shared" ca="1" si="90"/>
        <v>0</v>
      </c>
      <c r="W473" s="107">
        <f t="shared" ca="1" si="92"/>
        <v>0</v>
      </c>
      <c r="X473" s="107">
        <f t="shared" ca="1" si="91"/>
        <v>0</v>
      </c>
      <c r="Y473" s="107">
        <f t="shared" ca="1" si="93"/>
        <v>0.99999999999999989</v>
      </c>
    </row>
    <row r="474" spans="17:25" x14ac:dyDescent="0.25">
      <c r="Q474" s="107">
        <v>471</v>
      </c>
      <c r="R474" s="107" t="e">
        <f t="shared" ca="1" si="86"/>
        <v>#REF!</v>
      </c>
      <c r="S474" s="107" t="e">
        <f t="shared" ca="1" si="87"/>
        <v>#REF!</v>
      </c>
      <c r="T474" s="107" t="e">
        <f t="shared" ca="1" si="88"/>
        <v>#REF!</v>
      </c>
      <c r="U474" s="107" t="str">
        <f t="shared" ca="1" si="89"/>
        <v/>
      </c>
      <c r="V474" s="107">
        <f t="shared" ca="1" si="90"/>
        <v>0</v>
      </c>
      <c r="W474" s="107">
        <f t="shared" ca="1" si="92"/>
        <v>0</v>
      </c>
      <c r="X474" s="107">
        <f t="shared" ca="1" si="91"/>
        <v>0</v>
      </c>
      <c r="Y474" s="107">
        <f t="shared" ca="1" si="93"/>
        <v>0.99999999999999989</v>
      </c>
    </row>
    <row r="475" spans="17:25" x14ac:dyDescent="0.25">
      <c r="Q475" s="107">
        <v>472</v>
      </c>
      <c r="R475" s="107" t="e">
        <f t="shared" ca="1" si="86"/>
        <v>#REF!</v>
      </c>
      <c r="S475" s="107" t="e">
        <f t="shared" ca="1" si="87"/>
        <v>#REF!</v>
      </c>
      <c r="T475" s="107" t="e">
        <f t="shared" ca="1" si="88"/>
        <v>#REF!</v>
      </c>
      <c r="U475" s="107" t="str">
        <f t="shared" ca="1" si="89"/>
        <v/>
      </c>
      <c r="V475" s="107">
        <f t="shared" ca="1" si="90"/>
        <v>0</v>
      </c>
      <c r="W475" s="107">
        <f t="shared" ca="1" si="92"/>
        <v>0</v>
      </c>
      <c r="X475" s="107">
        <f t="shared" ca="1" si="91"/>
        <v>0</v>
      </c>
      <c r="Y475" s="107">
        <f t="shared" ca="1" si="93"/>
        <v>0.99999999999999989</v>
      </c>
    </row>
    <row r="476" spans="17:25" x14ac:dyDescent="0.25">
      <c r="Q476" s="107">
        <v>473</v>
      </c>
      <c r="R476" s="107" t="e">
        <f t="shared" ca="1" si="86"/>
        <v>#REF!</v>
      </c>
      <c r="S476" s="107" t="e">
        <f t="shared" ca="1" si="87"/>
        <v>#REF!</v>
      </c>
      <c r="T476" s="107" t="e">
        <f t="shared" ca="1" si="88"/>
        <v>#REF!</v>
      </c>
      <c r="U476" s="107" t="str">
        <f t="shared" ca="1" si="89"/>
        <v/>
      </c>
      <c r="V476" s="107">
        <f t="shared" ca="1" si="90"/>
        <v>0</v>
      </c>
      <c r="W476" s="107">
        <f t="shared" ca="1" si="92"/>
        <v>0</v>
      </c>
      <c r="X476" s="107">
        <f t="shared" ca="1" si="91"/>
        <v>0</v>
      </c>
      <c r="Y476" s="107">
        <f t="shared" ca="1" si="93"/>
        <v>0.99999999999999989</v>
      </c>
    </row>
    <row r="477" spans="17:25" x14ac:dyDescent="0.25">
      <c r="Q477" s="107">
        <v>474</v>
      </c>
      <c r="R477" s="107" t="e">
        <f t="shared" ca="1" si="86"/>
        <v>#REF!</v>
      </c>
      <c r="S477" s="107" t="e">
        <f t="shared" ca="1" si="87"/>
        <v>#REF!</v>
      </c>
      <c r="T477" s="107" t="e">
        <f t="shared" ca="1" si="88"/>
        <v>#REF!</v>
      </c>
      <c r="U477" s="107" t="str">
        <f t="shared" ca="1" si="89"/>
        <v/>
      </c>
      <c r="V477" s="107">
        <f t="shared" ca="1" si="90"/>
        <v>0</v>
      </c>
      <c r="W477" s="107">
        <f t="shared" ca="1" si="92"/>
        <v>0</v>
      </c>
      <c r="X477" s="107">
        <f t="shared" ca="1" si="91"/>
        <v>0</v>
      </c>
      <c r="Y477" s="107">
        <f t="shared" ca="1" si="93"/>
        <v>0.99999999999999989</v>
      </c>
    </row>
    <row r="478" spans="17:25" x14ac:dyDescent="0.25">
      <c r="Q478" s="107">
        <v>475</v>
      </c>
      <c r="R478" s="107" t="e">
        <f t="shared" ca="1" si="86"/>
        <v>#REF!</v>
      </c>
      <c r="S478" s="107" t="e">
        <f t="shared" ca="1" si="87"/>
        <v>#REF!</v>
      </c>
      <c r="T478" s="107" t="e">
        <f t="shared" ca="1" si="88"/>
        <v>#REF!</v>
      </c>
      <c r="U478" s="107" t="str">
        <f t="shared" ca="1" si="89"/>
        <v/>
      </c>
      <c r="V478" s="107">
        <f t="shared" ca="1" si="90"/>
        <v>0</v>
      </c>
      <c r="W478" s="107">
        <f t="shared" ca="1" si="92"/>
        <v>0</v>
      </c>
      <c r="X478" s="107">
        <f t="shared" ca="1" si="91"/>
        <v>0</v>
      </c>
      <c r="Y478" s="107">
        <f t="shared" ca="1" si="93"/>
        <v>0.99999999999999989</v>
      </c>
    </row>
    <row r="479" spans="17:25" x14ac:dyDescent="0.25">
      <c r="Q479" s="107">
        <v>476</v>
      </c>
      <c r="R479" s="107" t="e">
        <f t="shared" ca="1" si="86"/>
        <v>#REF!</v>
      </c>
      <c r="S479" s="107" t="e">
        <f t="shared" ca="1" si="87"/>
        <v>#REF!</v>
      </c>
      <c r="T479" s="107" t="e">
        <f t="shared" ca="1" si="88"/>
        <v>#REF!</v>
      </c>
      <c r="U479" s="107" t="str">
        <f t="shared" ca="1" si="89"/>
        <v/>
      </c>
      <c r="V479" s="107">
        <f t="shared" ca="1" si="90"/>
        <v>0</v>
      </c>
      <c r="W479" s="107">
        <f t="shared" ca="1" si="92"/>
        <v>0</v>
      </c>
      <c r="X479" s="107">
        <f t="shared" ca="1" si="91"/>
        <v>0</v>
      </c>
      <c r="Y479" s="107">
        <f t="shared" ca="1" si="93"/>
        <v>0.99999999999999989</v>
      </c>
    </row>
    <row r="480" spans="17:25" x14ac:dyDescent="0.25">
      <c r="Q480" s="107">
        <v>477</v>
      </c>
      <c r="R480" s="107" t="e">
        <f t="shared" ca="1" si="86"/>
        <v>#REF!</v>
      </c>
      <c r="S480" s="107" t="e">
        <f t="shared" ca="1" si="87"/>
        <v>#REF!</v>
      </c>
      <c r="T480" s="107" t="e">
        <f t="shared" ca="1" si="88"/>
        <v>#REF!</v>
      </c>
      <c r="U480" s="107" t="str">
        <f t="shared" ca="1" si="89"/>
        <v/>
      </c>
      <c r="V480" s="107">
        <f t="shared" ca="1" si="90"/>
        <v>0</v>
      </c>
      <c r="W480" s="107">
        <f t="shared" ca="1" si="92"/>
        <v>0</v>
      </c>
      <c r="X480" s="107">
        <f t="shared" ca="1" si="91"/>
        <v>0</v>
      </c>
      <c r="Y480" s="107">
        <f t="shared" ca="1" si="93"/>
        <v>0.99999999999999989</v>
      </c>
    </row>
    <row r="481" spans="17:25" x14ac:dyDescent="0.25">
      <c r="Q481" s="107">
        <v>478</v>
      </c>
      <c r="R481" s="107" t="e">
        <f t="shared" ca="1" si="86"/>
        <v>#REF!</v>
      </c>
      <c r="S481" s="107" t="e">
        <f t="shared" ca="1" si="87"/>
        <v>#REF!</v>
      </c>
      <c r="T481" s="107" t="e">
        <f t="shared" ca="1" si="88"/>
        <v>#REF!</v>
      </c>
      <c r="U481" s="107" t="str">
        <f t="shared" ca="1" si="89"/>
        <v/>
      </c>
      <c r="V481" s="107">
        <f t="shared" ca="1" si="90"/>
        <v>0</v>
      </c>
      <c r="W481" s="107">
        <f t="shared" ca="1" si="92"/>
        <v>0</v>
      </c>
      <c r="X481" s="107">
        <f t="shared" ca="1" si="91"/>
        <v>0</v>
      </c>
      <c r="Y481" s="107">
        <f t="shared" ca="1" si="93"/>
        <v>0.99999999999999989</v>
      </c>
    </row>
    <row r="482" spans="17:25" x14ac:dyDescent="0.25">
      <c r="Q482" s="107">
        <v>479</v>
      </c>
      <c r="R482" s="107" t="e">
        <f t="shared" ca="1" si="86"/>
        <v>#REF!</v>
      </c>
      <c r="S482" s="107" t="e">
        <f t="shared" ca="1" si="87"/>
        <v>#REF!</v>
      </c>
      <c r="T482" s="107" t="e">
        <f t="shared" ca="1" si="88"/>
        <v>#REF!</v>
      </c>
      <c r="U482" s="107" t="str">
        <f t="shared" ca="1" si="89"/>
        <v/>
      </c>
      <c r="V482" s="107">
        <f t="shared" ca="1" si="90"/>
        <v>0</v>
      </c>
      <c r="W482" s="107">
        <f t="shared" ca="1" si="92"/>
        <v>0</v>
      </c>
      <c r="X482" s="107">
        <f t="shared" ca="1" si="91"/>
        <v>0</v>
      </c>
      <c r="Y482" s="107">
        <f t="shared" ca="1" si="93"/>
        <v>0.99999999999999989</v>
      </c>
    </row>
    <row r="483" spans="17:25" x14ac:dyDescent="0.25">
      <c r="Q483" s="107">
        <v>480</v>
      </c>
      <c r="R483" s="107" t="e">
        <f t="shared" ca="1" si="86"/>
        <v>#REF!</v>
      </c>
      <c r="S483" s="107" t="e">
        <f t="shared" ca="1" si="87"/>
        <v>#REF!</v>
      </c>
      <c r="T483" s="107" t="e">
        <f t="shared" ca="1" si="88"/>
        <v>#REF!</v>
      </c>
      <c r="U483" s="107" t="str">
        <f t="shared" ca="1" si="89"/>
        <v/>
      </c>
      <c r="V483" s="107">
        <f t="shared" ca="1" si="90"/>
        <v>0</v>
      </c>
      <c r="W483" s="107">
        <f t="shared" ca="1" si="92"/>
        <v>0</v>
      </c>
      <c r="X483" s="107">
        <f t="shared" ca="1" si="91"/>
        <v>0</v>
      </c>
      <c r="Y483" s="107">
        <f t="shared" ca="1" si="93"/>
        <v>0.99999999999999989</v>
      </c>
    </row>
    <row r="484" spans="17:25" x14ac:dyDescent="0.25">
      <c r="Q484" s="107">
        <v>481</v>
      </c>
      <c r="R484" s="107" t="e">
        <f t="shared" ca="1" si="86"/>
        <v>#REF!</v>
      </c>
      <c r="S484" s="107" t="e">
        <f t="shared" ca="1" si="87"/>
        <v>#REF!</v>
      </c>
      <c r="T484" s="107" t="e">
        <f t="shared" ca="1" si="88"/>
        <v>#REF!</v>
      </c>
      <c r="U484" s="107" t="str">
        <f t="shared" ca="1" si="89"/>
        <v/>
      </c>
      <c r="V484" s="107">
        <f t="shared" ca="1" si="90"/>
        <v>0</v>
      </c>
      <c r="W484" s="107">
        <f t="shared" ca="1" si="92"/>
        <v>0</v>
      </c>
      <c r="X484" s="107">
        <f t="shared" ca="1" si="91"/>
        <v>0</v>
      </c>
      <c r="Y484" s="107">
        <f t="shared" ca="1" si="93"/>
        <v>0.99999999999999989</v>
      </c>
    </row>
    <row r="485" spans="17:25" x14ac:dyDescent="0.25">
      <c r="Q485" s="107">
        <v>482</v>
      </c>
      <c r="R485" s="107" t="e">
        <f t="shared" ca="1" si="86"/>
        <v>#REF!</v>
      </c>
      <c r="S485" s="107" t="e">
        <f t="shared" ca="1" si="87"/>
        <v>#REF!</v>
      </c>
      <c r="T485" s="107" t="e">
        <f t="shared" ca="1" si="88"/>
        <v>#REF!</v>
      </c>
      <c r="U485" s="107" t="str">
        <f t="shared" ca="1" si="89"/>
        <v/>
      </c>
      <c r="V485" s="107">
        <f t="shared" ca="1" si="90"/>
        <v>0</v>
      </c>
      <c r="W485" s="107">
        <f t="shared" ca="1" si="92"/>
        <v>0</v>
      </c>
      <c r="X485" s="107">
        <f t="shared" ca="1" si="91"/>
        <v>0</v>
      </c>
      <c r="Y485" s="107">
        <f t="shared" ca="1" si="93"/>
        <v>0.99999999999999989</v>
      </c>
    </row>
    <row r="486" spans="17:25" x14ac:dyDescent="0.25">
      <c r="Q486" s="107">
        <v>483</v>
      </c>
      <c r="R486" s="107" t="e">
        <f t="shared" ca="1" si="86"/>
        <v>#REF!</v>
      </c>
      <c r="S486" s="107" t="e">
        <f t="shared" ca="1" si="87"/>
        <v>#REF!</v>
      </c>
      <c r="T486" s="107" t="e">
        <f t="shared" ca="1" si="88"/>
        <v>#REF!</v>
      </c>
      <c r="U486" s="107" t="str">
        <f t="shared" ca="1" si="89"/>
        <v/>
      </c>
      <c r="V486" s="107">
        <f t="shared" ca="1" si="90"/>
        <v>0</v>
      </c>
      <c r="W486" s="107">
        <f t="shared" ca="1" si="92"/>
        <v>0</v>
      </c>
      <c r="X486" s="107">
        <f t="shared" ca="1" si="91"/>
        <v>0</v>
      </c>
      <c r="Y486" s="107">
        <f t="shared" ca="1" si="93"/>
        <v>0.99999999999999989</v>
      </c>
    </row>
    <row r="487" spans="17:25" x14ac:dyDescent="0.25">
      <c r="Q487" s="107">
        <v>484</v>
      </c>
      <c r="R487" s="107" t="e">
        <f t="shared" ca="1" si="86"/>
        <v>#REF!</v>
      </c>
      <c r="S487" s="107" t="e">
        <f t="shared" ca="1" si="87"/>
        <v>#REF!</v>
      </c>
      <c r="T487" s="107" t="e">
        <f t="shared" ca="1" si="88"/>
        <v>#REF!</v>
      </c>
      <c r="U487" s="107" t="str">
        <f t="shared" ca="1" si="89"/>
        <v/>
      </c>
      <c r="V487" s="107">
        <f t="shared" ca="1" si="90"/>
        <v>0</v>
      </c>
      <c r="W487" s="107">
        <f t="shared" ca="1" si="92"/>
        <v>0</v>
      </c>
      <c r="X487" s="107">
        <f t="shared" ca="1" si="91"/>
        <v>0</v>
      </c>
      <c r="Y487" s="107">
        <f t="shared" ca="1" si="93"/>
        <v>0.99999999999999989</v>
      </c>
    </row>
    <row r="488" spans="17:25" x14ac:dyDescent="0.25">
      <c r="Q488" s="107">
        <v>485</v>
      </c>
      <c r="R488" s="107" t="e">
        <f t="shared" ca="1" si="86"/>
        <v>#REF!</v>
      </c>
      <c r="S488" s="107" t="e">
        <f t="shared" ca="1" si="87"/>
        <v>#REF!</v>
      </c>
      <c r="T488" s="107" t="e">
        <f t="shared" ca="1" si="88"/>
        <v>#REF!</v>
      </c>
      <c r="U488" s="107" t="str">
        <f t="shared" ca="1" si="89"/>
        <v/>
      </c>
      <c r="V488" s="107">
        <f t="shared" ca="1" si="90"/>
        <v>0</v>
      </c>
      <c r="W488" s="107">
        <f t="shared" ca="1" si="92"/>
        <v>0</v>
      </c>
      <c r="X488" s="107">
        <f t="shared" ca="1" si="91"/>
        <v>0</v>
      </c>
      <c r="Y488" s="107">
        <f t="shared" ca="1" si="93"/>
        <v>0.99999999999999989</v>
      </c>
    </row>
    <row r="489" spans="17:25" x14ac:dyDescent="0.25">
      <c r="Q489" s="107">
        <v>486</v>
      </c>
      <c r="R489" s="107" t="e">
        <f t="shared" ca="1" si="86"/>
        <v>#REF!</v>
      </c>
      <c r="S489" s="107" t="e">
        <f t="shared" ca="1" si="87"/>
        <v>#REF!</v>
      </c>
      <c r="T489" s="107" t="e">
        <f t="shared" ca="1" si="88"/>
        <v>#REF!</v>
      </c>
      <c r="U489" s="107" t="str">
        <f t="shared" ca="1" si="89"/>
        <v/>
      </c>
      <c r="V489" s="107">
        <f t="shared" ca="1" si="90"/>
        <v>0</v>
      </c>
      <c r="W489" s="107">
        <f t="shared" ca="1" si="92"/>
        <v>0</v>
      </c>
      <c r="X489" s="107">
        <f t="shared" ca="1" si="91"/>
        <v>0</v>
      </c>
      <c r="Y489" s="107">
        <f t="shared" ca="1" si="93"/>
        <v>0.99999999999999989</v>
      </c>
    </row>
    <row r="490" spans="17:25" x14ac:dyDescent="0.25">
      <c r="Q490" s="107">
        <v>487</v>
      </c>
      <c r="R490" s="107" t="e">
        <f t="shared" ca="1" si="86"/>
        <v>#REF!</v>
      </c>
      <c r="S490" s="107" t="e">
        <f t="shared" ca="1" si="87"/>
        <v>#REF!</v>
      </c>
      <c r="T490" s="107" t="e">
        <f t="shared" ca="1" si="88"/>
        <v>#REF!</v>
      </c>
      <c r="U490" s="107" t="str">
        <f t="shared" ca="1" si="89"/>
        <v/>
      </c>
      <c r="V490" s="107">
        <f t="shared" ca="1" si="90"/>
        <v>0</v>
      </c>
      <c r="W490" s="107">
        <f t="shared" ca="1" si="92"/>
        <v>0</v>
      </c>
      <c r="X490" s="107">
        <f t="shared" ca="1" si="91"/>
        <v>0</v>
      </c>
      <c r="Y490" s="107">
        <f t="shared" ca="1" si="93"/>
        <v>0.99999999999999989</v>
      </c>
    </row>
    <row r="491" spans="17:25" x14ac:dyDescent="0.25">
      <c r="Q491" s="107">
        <v>488</v>
      </c>
      <c r="R491" s="107" t="e">
        <f t="shared" ca="1" si="86"/>
        <v>#REF!</v>
      </c>
      <c r="S491" s="107" t="e">
        <f t="shared" ca="1" si="87"/>
        <v>#REF!</v>
      </c>
      <c r="T491" s="107" t="e">
        <f t="shared" ca="1" si="88"/>
        <v>#REF!</v>
      </c>
      <c r="U491" s="107" t="str">
        <f t="shared" ca="1" si="89"/>
        <v/>
      </c>
      <c r="V491" s="107">
        <f t="shared" ca="1" si="90"/>
        <v>0</v>
      </c>
      <c r="W491" s="107">
        <f t="shared" ca="1" si="92"/>
        <v>0</v>
      </c>
      <c r="X491" s="107">
        <f t="shared" ca="1" si="91"/>
        <v>0</v>
      </c>
      <c r="Y491" s="107">
        <f t="shared" ca="1" si="93"/>
        <v>0.99999999999999989</v>
      </c>
    </row>
    <row r="492" spans="17:25" x14ac:dyDescent="0.25">
      <c r="Q492" s="107">
        <v>489</v>
      </c>
      <c r="R492" s="107" t="e">
        <f t="shared" ca="1" si="86"/>
        <v>#REF!</v>
      </c>
      <c r="S492" s="107" t="e">
        <f t="shared" ca="1" si="87"/>
        <v>#REF!</v>
      </c>
      <c r="T492" s="107" t="e">
        <f t="shared" ca="1" si="88"/>
        <v>#REF!</v>
      </c>
      <c r="U492" s="107" t="str">
        <f t="shared" ca="1" si="89"/>
        <v/>
      </c>
      <c r="V492" s="107">
        <f t="shared" ca="1" si="90"/>
        <v>0</v>
      </c>
      <c r="W492" s="107">
        <f t="shared" ca="1" si="92"/>
        <v>0</v>
      </c>
      <c r="X492" s="107">
        <f t="shared" ca="1" si="91"/>
        <v>0</v>
      </c>
      <c r="Y492" s="107">
        <f t="shared" ca="1" si="93"/>
        <v>0.99999999999999989</v>
      </c>
    </row>
    <row r="493" spans="17:25" x14ac:dyDescent="0.25">
      <c r="Q493" s="107">
        <v>490</v>
      </c>
      <c r="R493" s="107" t="e">
        <f t="shared" ca="1" si="86"/>
        <v>#REF!</v>
      </c>
      <c r="S493" s="107" t="e">
        <f t="shared" ca="1" si="87"/>
        <v>#REF!</v>
      </c>
      <c r="T493" s="107" t="e">
        <f t="shared" ca="1" si="88"/>
        <v>#REF!</v>
      </c>
      <c r="U493" s="107" t="str">
        <f t="shared" ca="1" si="89"/>
        <v/>
      </c>
      <c r="V493" s="107">
        <f t="shared" ca="1" si="90"/>
        <v>0</v>
      </c>
      <c r="W493" s="107">
        <f t="shared" ca="1" si="92"/>
        <v>0</v>
      </c>
      <c r="X493" s="107">
        <f t="shared" ca="1" si="91"/>
        <v>0</v>
      </c>
      <c r="Y493" s="107">
        <f t="shared" ca="1" si="93"/>
        <v>0.99999999999999989</v>
      </c>
    </row>
    <row r="494" spans="17:25" x14ac:dyDescent="0.25">
      <c r="Q494" s="107">
        <v>491</v>
      </c>
      <c r="R494" s="107" t="e">
        <f t="shared" ca="1" si="86"/>
        <v>#REF!</v>
      </c>
      <c r="S494" s="107" t="e">
        <f t="shared" ca="1" si="87"/>
        <v>#REF!</v>
      </c>
      <c r="T494" s="107" t="e">
        <f t="shared" ca="1" si="88"/>
        <v>#REF!</v>
      </c>
      <c r="U494" s="107" t="str">
        <f t="shared" ca="1" si="89"/>
        <v/>
      </c>
      <c r="V494" s="107">
        <f t="shared" ca="1" si="90"/>
        <v>0</v>
      </c>
      <c r="W494" s="107">
        <f t="shared" ca="1" si="92"/>
        <v>0</v>
      </c>
      <c r="X494" s="107">
        <f t="shared" ca="1" si="91"/>
        <v>0</v>
      </c>
      <c r="Y494" s="107">
        <f t="shared" ca="1" si="93"/>
        <v>0.99999999999999989</v>
      </c>
    </row>
    <row r="495" spans="17:25" x14ac:dyDescent="0.25">
      <c r="Q495" s="107">
        <v>492</v>
      </c>
      <c r="R495" s="107" t="e">
        <f t="shared" ca="1" si="86"/>
        <v>#REF!</v>
      </c>
      <c r="S495" s="107" t="e">
        <f t="shared" ca="1" si="87"/>
        <v>#REF!</v>
      </c>
      <c r="T495" s="107" t="e">
        <f t="shared" ca="1" si="88"/>
        <v>#REF!</v>
      </c>
      <c r="U495" s="107" t="str">
        <f t="shared" ca="1" si="89"/>
        <v/>
      </c>
      <c r="V495" s="107">
        <f t="shared" ca="1" si="90"/>
        <v>0</v>
      </c>
      <c r="W495" s="107">
        <f t="shared" ca="1" si="92"/>
        <v>0</v>
      </c>
      <c r="X495" s="107">
        <f t="shared" ca="1" si="91"/>
        <v>0</v>
      </c>
      <c r="Y495" s="107">
        <f t="shared" ca="1" si="93"/>
        <v>0.99999999999999989</v>
      </c>
    </row>
    <row r="496" spans="17:25" x14ac:dyDescent="0.25">
      <c r="Q496" s="107">
        <v>493</v>
      </c>
      <c r="R496" s="107" t="e">
        <f t="shared" ca="1" si="86"/>
        <v>#REF!</v>
      </c>
      <c r="S496" s="107" t="e">
        <f t="shared" ca="1" si="87"/>
        <v>#REF!</v>
      </c>
      <c r="T496" s="107" t="e">
        <f t="shared" ca="1" si="88"/>
        <v>#REF!</v>
      </c>
      <c r="U496" s="107" t="str">
        <f t="shared" ca="1" si="89"/>
        <v/>
      </c>
      <c r="V496" s="107">
        <f t="shared" ca="1" si="90"/>
        <v>0</v>
      </c>
      <c r="W496" s="107">
        <f t="shared" ca="1" si="92"/>
        <v>0</v>
      </c>
      <c r="X496" s="107">
        <f t="shared" ca="1" si="91"/>
        <v>0</v>
      </c>
      <c r="Y496" s="107">
        <f t="shared" ca="1" si="93"/>
        <v>0.99999999999999989</v>
      </c>
    </row>
    <row r="497" spans="17:25" x14ac:dyDescent="0.25">
      <c r="Q497" s="107">
        <v>494</v>
      </c>
      <c r="R497" s="107" t="e">
        <f t="shared" ca="1" si="86"/>
        <v>#REF!</v>
      </c>
      <c r="S497" s="107" t="e">
        <f t="shared" ca="1" si="87"/>
        <v>#REF!</v>
      </c>
      <c r="T497" s="107" t="e">
        <f t="shared" ca="1" si="88"/>
        <v>#REF!</v>
      </c>
      <c r="U497" s="107" t="str">
        <f t="shared" ca="1" si="89"/>
        <v/>
      </c>
      <c r="V497" s="107">
        <f t="shared" ca="1" si="90"/>
        <v>0</v>
      </c>
      <c r="W497" s="107">
        <f t="shared" ca="1" si="92"/>
        <v>0</v>
      </c>
      <c r="X497" s="107">
        <f t="shared" ca="1" si="91"/>
        <v>0</v>
      </c>
      <c r="Y497" s="107">
        <f t="shared" ca="1" si="93"/>
        <v>0.99999999999999989</v>
      </c>
    </row>
    <row r="498" spans="17:25" x14ac:dyDescent="0.25">
      <c r="Q498" s="107">
        <v>495</v>
      </c>
      <c r="R498" s="107" t="e">
        <f t="shared" ca="1" si="86"/>
        <v>#REF!</v>
      </c>
      <c r="S498" s="107" t="e">
        <f t="shared" ca="1" si="87"/>
        <v>#REF!</v>
      </c>
      <c r="T498" s="107" t="e">
        <f t="shared" ca="1" si="88"/>
        <v>#REF!</v>
      </c>
      <c r="U498" s="107" t="str">
        <f t="shared" ca="1" si="89"/>
        <v/>
      </c>
      <c r="V498" s="107">
        <f t="shared" ca="1" si="90"/>
        <v>0</v>
      </c>
      <c r="W498" s="107">
        <f t="shared" ca="1" si="92"/>
        <v>0</v>
      </c>
      <c r="X498" s="107">
        <f t="shared" ca="1" si="91"/>
        <v>0</v>
      </c>
      <c r="Y498" s="107">
        <f t="shared" ca="1" si="93"/>
        <v>0.99999999999999989</v>
      </c>
    </row>
    <row r="499" spans="17:25" x14ac:dyDescent="0.25">
      <c r="Q499" s="107">
        <v>496</v>
      </c>
      <c r="R499" s="107" t="e">
        <f t="shared" ca="1" si="86"/>
        <v>#REF!</v>
      </c>
      <c r="S499" s="107" t="e">
        <f t="shared" ca="1" si="87"/>
        <v>#REF!</v>
      </c>
      <c r="T499" s="107" t="e">
        <f t="shared" ca="1" si="88"/>
        <v>#REF!</v>
      </c>
      <c r="U499" s="107" t="str">
        <f t="shared" ca="1" si="89"/>
        <v/>
      </c>
      <c r="V499" s="107">
        <f t="shared" ca="1" si="90"/>
        <v>0</v>
      </c>
      <c r="W499" s="107">
        <f t="shared" ca="1" si="92"/>
        <v>0</v>
      </c>
      <c r="X499" s="107">
        <f t="shared" ca="1" si="91"/>
        <v>0</v>
      </c>
      <c r="Y499" s="107">
        <f t="shared" ca="1" si="93"/>
        <v>0.99999999999999989</v>
      </c>
    </row>
    <row r="500" spans="17:25" x14ac:dyDescent="0.25">
      <c r="Q500" s="107">
        <v>497</v>
      </c>
      <c r="R500" s="107" t="e">
        <f t="shared" ca="1" si="86"/>
        <v>#REF!</v>
      </c>
      <c r="S500" s="107" t="e">
        <f t="shared" ca="1" si="87"/>
        <v>#REF!</v>
      </c>
      <c r="T500" s="107" t="e">
        <f t="shared" ca="1" si="88"/>
        <v>#REF!</v>
      </c>
      <c r="U500" s="107" t="str">
        <f t="shared" ca="1" si="89"/>
        <v/>
      </c>
      <c r="V500" s="107">
        <f t="shared" ca="1" si="90"/>
        <v>0</v>
      </c>
      <c r="W500" s="107">
        <f t="shared" ca="1" si="92"/>
        <v>0</v>
      </c>
      <c r="X500" s="107">
        <f t="shared" ca="1" si="91"/>
        <v>0</v>
      </c>
      <c r="Y500" s="107">
        <f t="shared" ca="1" si="93"/>
        <v>0.99999999999999989</v>
      </c>
    </row>
    <row r="501" spans="17:25" x14ac:dyDescent="0.25">
      <c r="Q501" s="107">
        <v>498</v>
      </c>
      <c r="R501" s="107" t="e">
        <f t="shared" ca="1" si="86"/>
        <v>#REF!</v>
      </c>
      <c r="S501" s="107" t="e">
        <f t="shared" ca="1" si="87"/>
        <v>#REF!</v>
      </c>
      <c r="T501" s="107" t="e">
        <f t="shared" ca="1" si="88"/>
        <v>#REF!</v>
      </c>
      <c r="U501" s="107" t="str">
        <f t="shared" ca="1" si="89"/>
        <v/>
      </c>
      <c r="V501" s="107">
        <f t="shared" ca="1" si="90"/>
        <v>0</v>
      </c>
      <c r="W501" s="107">
        <f t="shared" ca="1" si="92"/>
        <v>0</v>
      </c>
      <c r="X501" s="107">
        <f t="shared" ca="1" si="91"/>
        <v>0</v>
      </c>
      <c r="Y501" s="107">
        <f t="shared" ca="1" si="93"/>
        <v>0.99999999999999989</v>
      </c>
    </row>
    <row r="502" spans="17:25" x14ac:dyDescent="0.25">
      <c r="Q502" s="107">
        <v>499</v>
      </c>
      <c r="R502" s="107" t="e">
        <f t="shared" ca="1" si="86"/>
        <v>#REF!</v>
      </c>
      <c r="S502" s="107" t="e">
        <f t="shared" ca="1" si="87"/>
        <v>#REF!</v>
      </c>
      <c r="T502" s="107" t="e">
        <f t="shared" ca="1" si="88"/>
        <v>#REF!</v>
      </c>
      <c r="U502" s="107" t="str">
        <f t="shared" ca="1" si="89"/>
        <v/>
      </c>
      <c r="V502" s="107">
        <f t="shared" ca="1" si="90"/>
        <v>0</v>
      </c>
      <c r="W502" s="107">
        <f t="shared" ca="1" si="92"/>
        <v>0</v>
      </c>
      <c r="X502" s="107">
        <f t="shared" ca="1" si="91"/>
        <v>0</v>
      </c>
      <c r="Y502" s="107">
        <f t="shared" ca="1" si="93"/>
        <v>0.99999999999999989</v>
      </c>
    </row>
    <row r="503" spans="17:25" x14ac:dyDescent="0.25">
      <c r="Q503" s="107">
        <v>500</v>
      </c>
      <c r="R503" s="107" t="e">
        <f t="shared" ca="1" si="86"/>
        <v>#REF!</v>
      </c>
      <c r="S503" s="107" t="e">
        <f t="shared" ca="1" si="87"/>
        <v>#REF!</v>
      </c>
      <c r="T503" s="107" t="e">
        <f t="shared" ca="1" si="88"/>
        <v>#REF!</v>
      </c>
      <c r="U503" s="107" t="str">
        <f t="shared" ca="1" si="89"/>
        <v/>
      </c>
      <c r="V503" s="107">
        <f t="shared" ca="1" si="90"/>
        <v>0</v>
      </c>
      <c r="W503" s="107">
        <f t="shared" ca="1" si="92"/>
        <v>0</v>
      </c>
      <c r="X503" s="107">
        <f t="shared" ca="1" si="91"/>
        <v>0</v>
      </c>
      <c r="Y503" s="107">
        <f t="shared" ca="1" si="93"/>
        <v>0.99999999999999989</v>
      </c>
    </row>
    <row r="504" spans="17:25" x14ac:dyDescent="0.25">
      <c r="Q504" s="107">
        <v>501</v>
      </c>
      <c r="R504" s="107" t="e">
        <f t="shared" ca="1" si="86"/>
        <v>#REF!</v>
      </c>
      <c r="S504" s="107" t="e">
        <f t="shared" ca="1" si="87"/>
        <v>#REF!</v>
      </c>
      <c r="T504" s="107" t="e">
        <f t="shared" ca="1" si="88"/>
        <v>#REF!</v>
      </c>
      <c r="U504" s="107" t="str">
        <f t="shared" ca="1" si="89"/>
        <v/>
      </c>
      <c r="V504" s="107">
        <f t="shared" ca="1" si="90"/>
        <v>0</v>
      </c>
      <c r="W504" s="107">
        <f t="shared" ca="1" si="92"/>
        <v>0</v>
      </c>
      <c r="X504" s="107">
        <f t="shared" ca="1" si="91"/>
        <v>0</v>
      </c>
      <c r="Y504" s="107">
        <f t="shared" ca="1" si="93"/>
        <v>0.99999999999999989</v>
      </c>
    </row>
    <row r="505" spans="17:25" x14ac:dyDescent="0.25">
      <c r="Q505" s="107">
        <v>502</v>
      </c>
      <c r="R505" s="107" t="e">
        <f t="shared" ca="1" si="86"/>
        <v>#REF!</v>
      </c>
      <c r="S505" s="107" t="e">
        <f t="shared" ca="1" si="87"/>
        <v>#REF!</v>
      </c>
      <c r="T505" s="107" t="e">
        <f t="shared" ca="1" si="88"/>
        <v>#REF!</v>
      </c>
      <c r="U505" s="107" t="str">
        <f t="shared" ca="1" si="89"/>
        <v/>
      </c>
      <c r="V505" s="107">
        <f t="shared" ca="1" si="90"/>
        <v>0</v>
      </c>
      <c r="W505" s="107">
        <f t="shared" ca="1" si="92"/>
        <v>0</v>
      </c>
      <c r="X505" s="107">
        <f t="shared" ca="1" si="91"/>
        <v>0</v>
      </c>
      <c r="Y505" s="107">
        <f t="shared" ca="1" si="93"/>
        <v>0.99999999999999989</v>
      </c>
    </row>
    <row r="506" spans="17:25" x14ac:dyDescent="0.25">
      <c r="Q506" s="107">
        <v>503</v>
      </c>
      <c r="R506" s="107" t="e">
        <f t="shared" ca="1" si="86"/>
        <v>#REF!</v>
      </c>
      <c r="S506" s="107" t="e">
        <f t="shared" ca="1" si="87"/>
        <v>#REF!</v>
      </c>
      <c r="T506" s="107" t="e">
        <f t="shared" ca="1" si="88"/>
        <v>#REF!</v>
      </c>
      <c r="U506" s="107" t="str">
        <f t="shared" ca="1" si="89"/>
        <v/>
      </c>
      <c r="V506" s="107">
        <f t="shared" ca="1" si="90"/>
        <v>0</v>
      </c>
      <c r="W506" s="107">
        <f t="shared" ca="1" si="92"/>
        <v>0</v>
      </c>
      <c r="X506" s="107">
        <f t="shared" ca="1" si="91"/>
        <v>0</v>
      </c>
      <c r="Y506" s="107">
        <f t="shared" ca="1" si="93"/>
        <v>0.99999999999999989</v>
      </c>
    </row>
    <row r="507" spans="17:25" x14ac:dyDescent="0.25">
      <c r="Q507" s="107">
        <v>504</v>
      </c>
      <c r="R507" s="107" t="e">
        <f t="shared" ca="1" si="86"/>
        <v>#REF!</v>
      </c>
      <c r="S507" s="107" t="e">
        <f t="shared" ca="1" si="87"/>
        <v>#REF!</v>
      </c>
      <c r="T507" s="107" t="e">
        <f t="shared" ca="1" si="88"/>
        <v>#REF!</v>
      </c>
      <c r="U507" s="107" t="str">
        <f t="shared" ca="1" si="89"/>
        <v/>
      </c>
      <c r="V507" s="107">
        <f t="shared" ca="1" si="90"/>
        <v>0</v>
      </c>
      <c r="W507" s="107">
        <f t="shared" ca="1" si="92"/>
        <v>0</v>
      </c>
      <c r="X507" s="107">
        <f t="shared" ca="1" si="91"/>
        <v>0</v>
      </c>
      <c r="Y507" s="107">
        <f t="shared" ca="1" si="93"/>
        <v>0.99999999999999989</v>
      </c>
    </row>
    <row r="508" spans="17:25" x14ac:dyDescent="0.25">
      <c r="Q508" s="107">
        <v>505</v>
      </c>
      <c r="R508" s="107" t="e">
        <f t="shared" ca="1" si="86"/>
        <v>#REF!</v>
      </c>
      <c r="S508" s="107" t="e">
        <f t="shared" ca="1" si="87"/>
        <v>#REF!</v>
      </c>
      <c r="T508" s="107" t="e">
        <f t="shared" ca="1" si="88"/>
        <v>#REF!</v>
      </c>
      <c r="U508" s="107" t="str">
        <f t="shared" ca="1" si="89"/>
        <v/>
      </c>
      <c r="V508" s="107">
        <f t="shared" ca="1" si="90"/>
        <v>0</v>
      </c>
      <c r="W508" s="107">
        <f t="shared" ca="1" si="92"/>
        <v>0</v>
      </c>
      <c r="X508" s="107">
        <f t="shared" ca="1" si="91"/>
        <v>0</v>
      </c>
      <c r="Y508" s="107">
        <f t="shared" ca="1" si="93"/>
        <v>0.99999999999999989</v>
      </c>
    </row>
    <row r="509" spans="17:25" x14ac:dyDescent="0.25">
      <c r="Q509" s="107">
        <v>506</v>
      </c>
      <c r="R509" s="107" t="e">
        <f t="shared" ca="1" si="86"/>
        <v>#REF!</v>
      </c>
      <c r="S509" s="107" t="e">
        <f t="shared" ca="1" si="87"/>
        <v>#REF!</v>
      </c>
      <c r="T509" s="107" t="e">
        <f t="shared" ca="1" si="88"/>
        <v>#REF!</v>
      </c>
      <c r="U509" s="107" t="str">
        <f t="shared" ca="1" si="89"/>
        <v/>
      </c>
      <c r="V509" s="107">
        <f t="shared" ca="1" si="90"/>
        <v>0</v>
      </c>
      <c r="W509" s="107">
        <f t="shared" ca="1" si="92"/>
        <v>0</v>
      </c>
      <c r="X509" s="107">
        <f t="shared" ca="1" si="91"/>
        <v>0</v>
      </c>
      <c r="Y509" s="107">
        <f t="shared" ca="1" si="93"/>
        <v>0.99999999999999989</v>
      </c>
    </row>
    <row r="510" spans="17:25" x14ac:dyDescent="0.25">
      <c r="Q510" s="107">
        <v>507</v>
      </c>
      <c r="R510" s="107" t="e">
        <f t="shared" ca="1" si="86"/>
        <v>#REF!</v>
      </c>
      <c r="S510" s="107" t="e">
        <f t="shared" ca="1" si="87"/>
        <v>#REF!</v>
      </c>
      <c r="T510" s="107" t="e">
        <f t="shared" ca="1" si="88"/>
        <v>#REF!</v>
      </c>
      <c r="U510" s="107" t="str">
        <f t="shared" ca="1" si="89"/>
        <v/>
      </c>
      <c r="V510" s="107">
        <f t="shared" ca="1" si="90"/>
        <v>0</v>
      </c>
      <c r="W510" s="107">
        <f t="shared" ca="1" si="92"/>
        <v>0</v>
      </c>
      <c r="X510" s="107">
        <f t="shared" ca="1" si="91"/>
        <v>0</v>
      </c>
      <c r="Y510" s="107">
        <f t="shared" ca="1" si="93"/>
        <v>0.99999999999999989</v>
      </c>
    </row>
    <row r="511" spans="17:25" x14ac:dyDescent="0.25">
      <c r="Q511" s="107">
        <v>508</v>
      </c>
      <c r="R511" s="107" t="e">
        <f t="shared" ca="1" si="86"/>
        <v>#REF!</v>
      </c>
      <c r="S511" s="107" t="e">
        <f t="shared" ca="1" si="87"/>
        <v>#REF!</v>
      </c>
      <c r="T511" s="107" t="e">
        <f t="shared" ca="1" si="88"/>
        <v>#REF!</v>
      </c>
      <c r="U511" s="107" t="str">
        <f t="shared" ca="1" si="89"/>
        <v/>
      </c>
      <c r="V511" s="107">
        <f t="shared" ca="1" si="90"/>
        <v>0</v>
      </c>
      <c r="W511" s="107">
        <f t="shared" ca="1" si="92"/>
        <v>0</v>
      </c>
      <c r="X511" s="107">
        <f t="shared" ca="1" si="91"/>
        <v>0</v>
      </c>
      <c r="Y511" s="107">
        <f t="shared" ca="1" si="93"/>
        <v>0.99999999999999989</v>
      </c>
    </row>
    <row r="512" spans="17:25" x14ac:dyDescent="0.25">
      <c r="Q512" s="107">
        <v>509</v>
      </c>
      <c r="R512" s="107" t="e">
        <f t="shared" ca="1" si="86"/>
        <v>#REF!</v>
      </c>
      <c r="S512" s="107" t="e">
        <f t="shared" ca="1" si="87"/>
        <v>#REF!</v>
      </c>
      <c r="T512" s="107" t="e">
        <f t="shared" ca="1" si="88"/>
        <v>#REF!</v>
      </c>
      <c r="U512" s="107" t="str">
        <f t="shared" ca="1" si="89"/>
        <v/>
      </c>
      <c r="V512" s="107">
        <f t="shared" ca="1" si="90"/>
        <v>0</v>
      </c>
      <c r="W512" s="107">
        <f t="shared" ca="1" si="92"/>
        <v>0</v>
      </c>
      <c r="X512" s="107">
        <f t="shared" ca="1" si="91"/>
        <v>0</v>
      </c>
      <c r="Y512" s="107">
        <f t="shared" ca="1" si="93"/>
        <v>0.99999999999999989</v>
      </c>
    </row>
    <row r="513" spans="17:25" x14ac:dyDescent="0.25">
      <c r="Q513" s="107">
        <v>510</v>
      </c>
      <c r="R513" s="107" t="e">
        <f t="shared" ca="1" si="86"/>
        <v>#REF!</v>
      </c>
      <c r="S513" s="107" t="e">
        <f t="shared" ca="1" si="87"/>
        <v>#REF!</v>
      </c>
      <c r="T513" s="107" t="e">
        <f t="shared" ca="1" si="88"/>
        <v>#REF!</v>
      </c>
      <c r="U513" s="107" t="str">
        <f t="shared" ca="1" si="89"/>
        <v/>
      </c>
      <c r="V513" s="107">
        <f t="shared" ca="1" si="90"/>
        <v>0</v>
      </c>
      <c r="W513" s="107">
        <f t="shared" ca="1" si="92"/>
        <v>0</v>
      </c>
      <c r="X513" s="107">
        <f t="shared" ca="1" si="91"/>
        <v>0</v>
      </c>
      <c r="Y513" s="107">
        <f t="shared" ca="1" si="93"/>
        <v>0.99999999999999989</v>
      </c>
    </row>
    <row r="514" spans="17:25" x14ac:dyDescent="0.25">
      <c r="Q514" s="107">
        <v>511</v>
      </c>
      <c r="R514" s="107" t="e">
        <f t="shared" ca="1" si="86"/>
        <v>#REF!</v>
      </c>
      <c r="S514" s="107" t="e">
        <f t="shared" ca="1" si="87"/>
        <v>#REF!</v>
      </c>
      <c r="T514" s="107" t="e">
        <f t="shared" ca="1" si="88"/>
        <v>#REF!</v>
      </c>
      <c r="U514" s="107" t="str">
        <f t="shared" ca="1" si="89"/>
        <v/>
      </c>
      <c r="V514" s="107">
        <f t="shared" ca="1" si="90"/>
        <v>0</v>
      </c>
      <c r="W514" s="107">
        <f t="shared" ca="1" si="92"/>
        <v>0</v>
      </c>
      <c r="X514" s="107">
        <f t="shared" ca="1" si="91"/>
        <v>0</v>
      </c>
      <c r="Y514" s="107">
        <f t="shared" ca="1" si="93"/>
        <v>0.99999999999999989</v>
      </c>
    </row>
    <row r="515" spans="17:25" x14ac:dyDescent="0.25">
      <c r="Q515" s="107">
        <v>512</v>
      </c>
      <c r="R515" s="107" t="e">
        <f t="shared" ca="1" si="86"/>
        <v>#REF!</v>
      </c>
      <c r="S515" s="107" t="e">
        <f t="shared" ca="1" si="87"/>
        <v>#REF!</v>
      </c>
      <c r="T515" s="107" t="e">
        <f t="shared" ca="1" si="88"/>
        <v>#REF!</v>
      </c>
      <c r="U515" s="107" t="str">
        <f t="shared" ca="1" si="89"/>
        <v/>
      </c>
      <c r="V515" s="107">
        <f t="shared" ca="1" si="90"/>
        <v>0</v>
      </c>
      <c r="W515" s="107">
        <f t="shared" ca="1" si="92"/>
        <v>0</v>
      </c>
      <c r="X515" s="107">
        <f t="shared" ca="1" si="91"/>
        <v>0</v>
      </c>
      <c r="Y515" s="107">
        <f t="shared" ca="1" si="93"/>
        <v>0.99999999999999989</v>
      </c>
    </row>
    <row r="516" spans="17:25" x14ac:dyDescent="0.25">
      <c r="Q516" s="107">
        <v>513</v>
      </c>
      <c r="R516" s="107" t="e">
        <f t="shared" ref="R516:R579" ca="1" si="94">INDEX(INDIRECT($K$5),Q516,1)</f>
        <v>#REF!</v>
      </c>
      <c r="S516" s="107" t="e">
        <f t="shared" ref="S516:S579" ca="1" si="95">INDEX(INDIRECT($K$5),Q516,9)</f>
        <v>#REF!</v>
      </c>
      <c r="T516" s="107" t="e">
        <f t="shared" ref="T516:T579" ca="1" si="96">VLOOKUP(S516,Table_RndRarity,3,0)</f>
        <v>#REF!</v>
      </c>
      <c r="U516" s="107" t="str">
        <f t="shared" ref="U516:U579" ca="1" si="97">IFERROR(IF(T516=1,R516,""),"")</f>
        <v/>
      </c>
      <c r="V516" s="107">
        <f t="shared" ref="V516:V579" ca="1" si="98">IFERROR(VLOOKUP(U516,INDIRECT($K$5),10,0),0)</f>
        <v>0</v>
      </c>
      <c r="W516" s="107">
        <f t="shared" ca="1" si="92"/>
        <v>0</v>
      </c>
      <c r="X516" s="107">
        <f t="shared" ref="X516:X579" ca="1" si="99">W516/$W$2</f>
        <v>0</v>
      </c>
      <c r="Y516" s="107">
        <f t="shared" ca="1" si="93"/>
        <v>0.99999999999999989</v>
      </c>
    </row>
    <row r="517" spans="17:25" x14ac:dyDescent="0.25">
      <c r="Q517" s="107">
        <v>514</v>
      </c>
      <c r="R517" s="107" t="e">
        <f t="shared" ca="1" si="94"/>
        <v>#REF!</v>
      </c>
      <c r="S517" s="107" t="e">
        <f t="shared" ca="1" si="95"/>
        <v>#REF!</v>
      </c>
      <c r="T517" s="107" t="e">
        <f t="shared" ca="1" si="96"/>
        <v>#REF!</v>
      </c>
      <c r="U517" s="107" t="str">
        <f t="shared" ca="1" si="97"/>
        <v/>
      </c>
      <c r="V517" s="107">
        <f t="shared" ca="1" si="98"/>
        <v>0</v>
      </c>
      <c r="W517" s="107">
        <f t="shared" ref="W517:W580" ca="1" si="100">IF(V517&gt;0,(($V$1-V517)/$V$2)+($S$2*(V517/$V$1)),0)</f>
        <v>0</v>
      </c>
      <c r="X517" s="107">
        <f t="shared" ca="1" si="99"/>
        <v>0</v>
      </c>
      <c r="Y517" s="107">
        <f t="shared" ref="Y517:Y580" ca="1" si="101">X517+Y516</f>
        <v>0.99999999999999989</v>
      </c>
    </row>
    <row r="518" spans="17:25" x14ac:dyDescent="0.25">
      <c r="Q518" s="107">
        <v>515</v>
      </c>
      <c r="R518" s="107" t="e">
        <f t="shared" ca="1" si="94"/>
        <v>#REF!</v>
      </c>
      <c r="S518" s="107" t="e">
        <f t="shared" ca="1" si="95"/>
        <v>#REF!</v>
      </c>
      <c r="T518" s="107" t="e">
        <f t="shared" ca="1" si="96"/>
        <v>#REF!</v>
      </c>
      <c r="U518" s="107" t="str">
        <f t="shared" ca="1" si="97"/>
        <v/>
      </c>
      <c r="V518" s="107">
        <f t="shared" ca="1" si="98"/>
        <v>0</v>
      </c>
      <c r="W518" s="107">
        <f t="shared" ca="1" si="100"/>
        <v>0</v>
      </c>
      <c r="X518" s="107">
        <f t="shared" ca="1" si="99"/>
        <v>0</v>
      </c>
      <c r="Y518" s="107">
        <f t="shared" ca="1" si="101"/>
        <v>0.99999999999999989</v>
      </c>
    </row>
    <row r="519" spans="17:25" x14ac:dyDescent="0.25">
      <c r="Q519" s="107">
        <v>516</v>
      </c>
      <c r="R519" s="107" t="e">
        <f t="shared" ca="1" si="94"/>
        <v>#REF!</v>
      </c>
      <c r="S519" s="107" t="e">
        <f t="shared" ca="1" si="95"/>
        <v>#REF!</v>
      </c>
      <c r="T519" s="107" t="e">
        <f t="shared" ca="1" si="96"/>
        <v>#REF!</v>
      </c>
      <c r="U519" s="107" t="str">
        <f t="shared" ca="1" si="97"/>
        <v/>
      </c>
      <c r="V519" s="107">
        <f t="shared" ca="1" si="98"/>
        <v>0</v>
      </c>
      <c r="W519" s="107">
        <f t="shared" ca="1" si="100"/>
        <v>0</v>
      </c>
      <c r="X519" s="107">
        <f t="shared" ca="1" si="99"/>
        <v>0</v>
      </c>
      <c r="Y519" s="107">
        <f t="shared" ca="1" si="101"/>
        <v>0.99999999999999989</v>
      </c>
    </row>
    <row r="520" spans="17:25" x14ac:dyDescent="0.25">
      <c r="Q520" s="107">
        <v>517</v>
      </c>
      <c r="R520" s="107" t="e">
        <f t="shared" ca="1" si="94"/>
        <v>#REF!</v>
      </c>
      <c r="S520" s="107" t="e">
        <f t="shared" ca="1" si="95"/>
        <v>#REF!</v>
      </c>
      <c r="T520" s="107" t="e">
        <f t="shared" ca="1" si="96"/>
        <v>#REF!</v>
      </c>
      <c r="U520" s="107" t="str">
        <f t="shared" ca="1" si="97"/>
        <v/>
      </c>
      <c r="V520" s="107">
        <f t="shared" ca="1" si="98"/>
        <v>0</v>
      </c>
      <c r="W520" s="107">
        <f t="shared" ca="1" si="100"/>
        <v>0</v>
      </c>
      <c r="X520" s="107">
        <f t="shared" ca="1" si="99"/>
        <v>0</v>
      </c>
      <c r="Y520" s="107">
        <f t="shared" ca="1" si="101"/>
        <v>0.99999999999999989</v>
      </c>
    </row>
    <row r="521" spans="17:25" x14ac:dyDescent="0.25">
      <c r="Q521" s="107">
        <v>518</v>
      </c>
      <c r="R521" s="107" t="e">
        <f t="shared" ca="1" si="94"/>
        <v>#REF!</v>
      </c>
      <c r="S521" s="107" t="e">
        <f t="shared" ca="1" si="95"/>
        <v>#REF!</v>
      </c>
      <c r="T521" s="107" t="e">
        <f t="shared" ca="1" si="96"/>
        <v>#REF!</v>
      </c>
      <c r="U521" s="107" t="str">
        <f t="shared" ca="1" si="97"/>
        <v/>
      </c>
      <c r="V521" s="107">
        <f t="shared" ca="1" si="98"/>
        <v>0</v>
      </c>
      <c r="W521" s="107">
        <f t="shared" ca="1" si="100"/>
        <v>0</v>
      </c>
      <c r="X521" s="107">
        <f t="shared" ca="1" si="99"/>
        <v>0</v>
      </c>
      <c r="Y521" s="107">
        <f t="shared" ca="1" si="101"/>
        <v>0.99999999999999989</v>
      </c>
    </row>
    <row r="522" spans="17:25" x14ac:dyDescent="0.25">
      <c r="Q522" s="107">
        <v>519</v>
      </c>
      <c r="R522" s="107" t="e">
        <f t="shared" ca="1" si="94"/>
        <v>#REF!</v>
      </c>
      <c r="S522" s="107" t="e">
        <f t="shared" ca="1" si="95"/>
        <v>#REF!</v>
      </c>
      <c r="T522" s="107" t="e">
        <f t="shared" ca="1" si="96"/>
        <v>#REF!</v>
      </c>
      <c r="U522" s="107" t="str">
        <f t="shared" ca="1" si="97"/>
        <v/>
      </c>
      <c r="V522" s="107">
        <f t="shared" ca="1" si="98"/>
        <v>0</v>
      </c>
      <c r="W522" s="107">
        <f t="shared" ca="1" si="100"/>
        <v>0</v>
      </c>
      <c r="X522" s="107">
        <f t="shared" ca="1" si="99"/>
        <v>0</v>
      </c>
      <c r="Y522" s="107">
        <f t="shared" ca="1" si="101"/>
        <v>0.99999999999999989</v>
      </c>
    </row>
    <row r="523" spans="17:25" x14ac:dyDescent="0.25">
      <c r="Q523" s="107">
        <v>520</v>
      </c>
      <c r="R523" s="107" t="e">
        <f t="shared" ca="1" si="94"/>
        <v>#REF!</v>
      </c>
      <c r="S523" s="107" t="e">
        <f t="shared" ca="1" si="95"/>
        <v>#REF!</v>
      </c>
      <c r="T523" s="107" t="e">
        <f t="shared" ca="1" si="96"/>
        <v>#REF!</v>
      </c>
      <c r="U523" s="107" t="str">
        <f t="shared" ca="1" si="97"/>
        <v/>
      </c>
      <c r="V523" s="107">
        <f t="shared" ca="1" si="98"/>
        <v>0</v>
      </c>
      <c r="W523" s="107">
        <f t="shared" ca="1" si="100"/>
        <v>0</v>
      </c>
      <c r="X523" s="107">
        <f t="shared" ca="1" si="99"/>
        <v>0</v>
      </c>
      <c r="Y523" s="107">
        <f t="shared" ca="1" si="101"/>
        <v>0.99999999999999989</v>
      </c>
    </row>
    <row r="524" spans="17:25" x14ac:dyDescent="0.25">
      <c r="Q524" s="107">
        <v>521</v>
      </c>
      <c r="R524" s="107" t="e">
        <f t="shared" ca="1" si="94"/>
        <v>#REF!</v>
      </c>
      <c r="S524" s="107" t="e">
        <f t="shared" ca="1" si="95"/>
        <v>#REF!</v>
      </c>
      <c r="T524" s="107" t="e">
        <f t="shared" ca="1" si="96"/>
        <v>#REF!</v>
      </c>
      <c r="U524" s="107" t="str">
        <f t="shared" ca="1" si="97"/>
        <v/>
      </c>
      <c r="V524" s="107">
        <f t="shared" ca="1" si="98"/>
        <v>0</v>
      </c>
      <c r="W524" s="107">
        <f t="shared" ca="1" si="100"/>
        <v>0</v>
      </c>
      <c r="X524" s="107">
        <f t="shared" ca="1" si="99"/>
        <v>0</v>
      </c>
      <c r="Y524" s="107">
        <f t="shared" ca="1" si="101"/>
        <v>0.99999999999999989</v>
      </c>
    </row>
    <row r="525" spans="17:25" x14ac:dyDescent="0.25">
      <c r="Q525" s="107">
        <v>522</v>
      </c>
      <c r="R525" s="107" t="e">
        <f t="shared" ca="1" si="94"/>
        <v>#REF!</v>
      </c>
      <c r="S525" s="107" t="e">
        <f t="shared" ca="1" si="95"/>
        <v>#REF!</v>
      </c>
      <c r="T525" s="107" t="e">
        <f t="shared" ca="1" si="96"/>
        <v>#REF!</v>
      </c>
      <c r="U525" s="107" t="str">
        <f t="shared" ca="1" si="97"/>
        <v/>
      </c>
      <c r="V525" s="107">
        <f t="shared" ca="1" si="98"/>
        <v>0</v>
      </c>
      <c r="W525" s="107">
        <f t="shared" ca="1" si="100"/>
        <v>0</v>
      </c>
      <c r="X525" s="107">
        <f t="shared" ca="1" si="99"/>
        <v>0</v>
      </c>
      <c r="Y525" s="107">
        <f t="shared" ca="1" si="101"/>
        <v>0.99999999999999989</v>
      </c>
    </row>
    <row r="526" spans="17:25" x14ac:dyDescent="0.25">
      <c r="Q526" s="107">
        <v>523</v>
      </c>
      <c r="R526" s="107" t="e">
        <f t="shared" ca="1" si="94"/>
        <v>#REF!</v>
      </c>
      <c r="S526" s="107" t="e">
        <f t="shared" ca="1" si="95"/>
        <v>#REF!</v>
      </c>
      <c r="T526" s="107" t="e">
        <f t="shared" ca="1" si="96"/>
        <v>#REF!</v>
      </c>
      <c r="U526" s="107" t="str">
        <f t="shared" ca="1" si="97"/>
        <v/>
      </c>
      <c r="V526" s="107">
        <f t="shared" ca="1" si="98"/>
        <v>0</v>
      </c>
      <c r="W526" s="107">
        <f t="shared" ca="1" si="100"/>
        <v>0</v>
      </c>
      <c r="X526" s="107">
        <f t="shared" ca="1" si="99"/>
        <v>0</v>
      </c>
      <c r="Y526" s="107">
        <f t="shared" ca="1" si="101"/>
        <v>0.99999999999999989</v>
      </c>
    </row>
    <row r="527" spans="17:25" x14ac:dyDescent="0.25">
      <c r="Q527" s="107">
        <v>524</v>
      </c>
      <c r="R527" s="107" t="e">
        <f t="shared" ca="1" si="94"/>
        <v>#REF!</v>
      </c>
      <c r="S527" s="107" t="e">
        <f t="shared" ca="1" si="95"/>
        <v>#REF!</v>
      </c>
      <c r="T527" s="107" t="e">
        <f t="shared" ca="1" si="96"/>
        <v>#REF!</v>
      </c>
      <c r="U527" s="107" t="str">
        <f t="shared" ca="1" si="97"/>
        <v/>
      </c>
      <c r="V527" s="107">
        <f t="shared" ca="1" si="98"/>
        <v>0</v>
      </c>
      <c r="W527" s="107">
        <f t="shared" ca="1" si="100"/>
        <v>0</v>
      </c>
      <c r="X527" s="107">
        <f t="shared" ca="1" si="99"/>
        <v>0</v>
      </c>
      <c r="Y527" s="107">
        <f t="shared" ca="1" si="101"/>
        <v>0.99999999999999989</v>
      </c>
    </row>
    <row r="528" spans="17:25" x14ac:dyDescent="0.25">
      <c r="Q528" s="107">
        <v>525</v>
      </c>
      <c r="R528" s="107" t="e">
        <f t="shared" ca="1" si="94"/>
        <v>#REF!</v>
      </c>
      <c r="S528" s="107" t="e">
        <f t="shared" ca="1" si="95"/>
        <v>#REF!</v>
      </c>
      <c r="T528" s="107" t="e">
        <f t="shared" ca="1" si="96"/>
        <v>#REF!</v>
      </c>
      <c r="U528" s="107" t="str">
        <f t="shared" ca="1" si="97"/>
        <v/>
      </c>
      <c r="V528" s="107">
        <f t="shared" ca="1" si="98"/>
        <v>0</v>
      </c>
      <c r="W528" s="107">
        <f t="shared" ca="1" si="100"/>
        <v>0</v>
      </c>
      <c r="X528" s="107">
        <f t="shared" ca="1" si="99"/>
        <v>0</v>
      </c>
      <c r="Y528" s="107">
        <f t="shared" ca="1" si="101"/>
        <v>0.99999999999999989</v>
      </c>
    </row>
    <row r="529" spans="17:25" x14ac:dyDescent="0.25">
      <c r="Q529" s="107">
        <v>526</v>
      </c>
      <c r="R529" s="107" t="e">
        <f t="shared" ca="1" si="94"/>
        <v>#REF!</v>
      </c>
      <c r="S529" s="107" t="e">
        <f t="shared" ca="1" si="95"/>
        <v>#REF!</v>
      </c>
      <c r="T529" s="107" t="e">
        <f t="shared" ca="1" si="96"/>
        <v>#REF!</v>
      </c>
      <c r="U529" s="107" t="str">
        <f t="shared" ca="1" si="97"/>
        <v/>
      </c>
      <c r="V529" s="107">
        <f t="shared" ca="1" si="98"/>
        <v>0</v>
      </c>
      <c r="W529" s="107">
        <f t="shared" ca="1" si="100"/>
        <v>0</v>
      </c>
      <c r="X529" s="107">
        <f t="shared" ca="1" si="99"/>
        <v>0</v>
      </c>
      <c r="Y529" s="107">
        <f t="shared" ca="1" si="101"/>
        <v>0.99999999999999989</v>
      </c>
    </row>
    <row r="530" spans="17:25" x14ac:dyDescent="0.25">
      <c r="Q530" s="107">
        <v>527</v>
      </c>
      <c r="R530" s="107" t="e">
        <f t="shared" ca="1" si="94"/>
        <v>#REF!</v>
      </c>
      <c r="S530" s="107" t="e">
        <f t="shared" ca="1" si="95"/>
        <v>#REF!</v>
      </c>
      <c r="T530" s="107" t="e">
        <f t="shared" ca="1" si="96"/>
        <v>#REF!</v>
      </c>
      <c r="U530" s="107" t="str">
        <f t="shared" ca="1" si="97"/>
        <v/>
      </c>
      <c r="V530" s="107">
        <f t="shared" ca="1" si="98"/>
        <v>0</v>
      </c>
      <c r="W530" s="107">
        <f t="shared" ca="1" si="100"/>
        <v>0</v>
      </c>
      <c r="X530" s="107">
        <f t="shared" ca="1" si="99"/>
        <v>0</v>
      </c>
      <c r="Y530" s="107">
        <f t="shared" ca="1" si="101"/>
        <v>0.99999999999999989</v>
      </c>
    </row>
    <row r="531" spans="17:25" x14ac:dyDescent="0.25">
      <c r="Q531" s="107">
        <v>528</v>
      </c>
      <c r="R531" s="107" t="e">
        <f t="shared" ca="1" si="94"/>
        <v>#REF!</v>
      </c>
      <c r="S531" s="107" t="e">
        <f t="shared" ca="1" si="95"/>
        <v>#REF!</v>
      </c>
      <c r="T531" s="107" t="e">
        <f t="shared" ca="1" si="96"/>
        <v>#REF!</v>
      </c>
      <c r="U531" s="107" t="str">
        <f t="shared" ca="1" si="97"/>
        <v/>
      </c>
      <c r="V531" s="107">
        <f t="shared" ca="1" si="98"/>
        <v>0</v>
      </c>
      <c r="W531" s="107">
        <f t="shared" ca="1" si="100"/>
        <v>0</v>
      </c>
      <c r="X531" s="107">
        <f t="shared" ca="1" si="99"/>
        <v>0</v>
      </c>
      <c r="Y531" s="107">
        <f t="shared" ca="1" si="101"/>
        <v>0.99999999999999989</v>
      </c>
    </row>
    <row r="532" spans="17:25" x14ac:dyDescent="0.25">
      <c r="Q532" s="107">
        <v>529</v>
      </c>
      <c r="R532" s="107" t="e">
        <f t="shared" ca="1" si="94"/>
        <v>#REF!</v>
      </c>
      <c r="S532" s="107" t="e">
        <f t="shared" ca="1" si="95"/>
        <v>#REF!</v>
      </c>
      <c r="T532" s="107" t="e">
        <f t="shared" ca="1" si="96"/>
        <v>#REF!</v>
      </c>
      <c r="U532" s="107" t="str">
        <f t="shared" ca="1" si="97"/>
        <v/>
      </c>
      <c r="V532" s="107">
        <f t="shared" ca="1" si="98"/>
        <v>0</v>
      </c>
      <c r="W532" s="107">
        <f t="shared" ca="1" si="100"/>
        <v>0</v>
      </c>
      <c r="X532" s="107">
        <f t="shared" ca="1" si="99"/>
        <v>0</v>
      </c>
      <c r="Y532" s="107">
        <f t="shared" ca="1" si="101"/>
        <v>0.99999999999999989</v>
      </c>
    </row>
    <row r="533" spans="17:25" x14ac:dyDescent="0.25">
      <c r="Q533" s="107">
        <v>530</v>
      </c>
      <c r="R533" s="107" t="e">
        <f t="shared" ca="1" si="94"/>
        <v>#REF!</v>
      </c>
      <c r="S533" s="107" t="e">
        <f t="shared" ca="1" si="95"/>
        <v>#REF!</v>
      </c>
      <c r="T533" s="107" t="e">
        <f t="shared" ca="1" si="96"/>
        <v>#REF!</v>
      </c>
      <c r="U533" s="107" t="str">
        <f t="shared" ca="1" si="97"/>
        <v/>
      </c>
      <c r="V533" s="107">
        <f t="shared" ca="1" si="98"/>
        <v>0</v>
      </c>
      <c r="W533" s="107">
        <f t="shared" ca="1" si="100"/>
        <v>0</v>
      </c>
      <c r="X533" s="107">
        <f t="shared" ca="1" si="99"/>
        <v>0</v>
      </c>
      <c r="Y533" s="107">
        <f t="shared" ca="1" si="101"/>
        <v>0.99999999999999989</v>
      </c>
    </row>
    <row r="534" spans="17:25" x14ac:dyDescent="0.25">
      <c r="Q534" s="107">
        <v>531</v>
      </c>
      <c r="R534" s="107" t="e">
        <f t="shared" ca="1" si="94"/>
        <v>#REF!</v>
      </c>
      <c r="S534" s="107" t="e">
        <f t="shared" ca="1" si="95"/>
        <v>#REF!</v>
      </c>
      <c r="T534" s="107" t="e">
        <f t="shared" ca="1" si="96"/>
        <v>#REF!</v>
      </c>
      <c r="U534" s="107" t="str">
        <f t="shared" ca="1" si="97"/>
        <v/>
      </c>
      <c r="V534" s="107">
        <f t="shared" ca="1" si="98"/>
        <v>0</v>
      </c>
      <c r="W534" s="107">
        <f t="shared" ca="1" si="100"/>
        <v>0</v>
      </c>
      <c r="X534" s="107">
        <f t="shared" ca="1" si="99"/>
        <v>0</v>
      </c>
      <c r="Y534" s="107">
        <f t="shared" ca="1" si="101"/>
        <v>0.99999999999999989</v>
      </c>
    </row>
    <row r="535" spans="17:25" x14ac:dyDescent="0.25">
      <c r="Q535" s="107">
        <v>532</v>
      </c>
      <c r="R535" s="107" t="e">
        <f t="shared" ca="1" si="94"/>
        <v>#REF!</v>
      </c>
      <c r="S535" s="107" t="e">
        <f t="shared" ca="1" si="95"/>
        <v>#REF!</v>
      </c>
      <c r="T535" s="107" t="e">
        <f t="shared" ca="1" si="96"/>
        <v>#REF!</v>
      </c>
      <c r="U535" s="107" t="str">
        <f t="shared" ca="1" si="97"/>
        <v/>
      </c>
      <c r="V535" s="107">
        <f t="shared" ca="1" si="98"/>
        <v>0</v>
      </c>
      <c r="W535" s="107">
        <f t="shared" ca="1" si="100"/>
        <v>0</v>
      </c>
      <c r="X535" s="107">
        <f t="shared" ca="1" si="99"/>
        <v>0</v>
      </c>
      <c r="Y535" s="107">
        <f t="shared" ca="1" si="101"/>
        <v>0.99999999999999989</v>
      </c>
    </row>
    <row r="536" spans="17:25" x14ac:dyDescent="0.25">
      <c r="Q536" s="107">
        <v>533</v>
      </c>
      <c r="R536" s="107" t="e">
        <f t="shared" ca="1" si="94"/>
        <v>#REF!</v>
      </c>
      <c r="S536" s="107" t="e">
        <f t="shared" ca="1" si="95"/>
        <v>#REF!</v>
      </c>
      <c r="T536" s="107" t="e">
        <f t="shared" ca="1" si="96"/>
        <v>#REF!</v>
      </c>
      <c r="U536" s="107" t="str">
        <f t="shared" ca="1" si="97"/>
        <v/>
      </c>
      <c r="V536" s="107">
        <f t="shared" ca="1" si="98"/>
        <v>0</v>
      </c>
      <c r="W536" s="107">
        <f t="shared" ca="1" si="100"/>
        <v>0</v>
      </c>
      <c r="X536" s="107">
        <f t="shared" ca="1" si="99"/>
        <v>0</v>
      </c>
      <c r="Y536" s="107">
        <f t="shared" ca="1" si="101"/>
        <v>0.99999999999999989</v>
      </c>
    </row>
    <row r="537" spans="17:25" x14ac:dyDescent="0.25">
      <c r="Q537" s="107">
        <v>534</v>
      </c>
      <c r="R537" s="107" t="e">
        <f t="shared" ca="1" si="94"/>
        <v>#REF!</v>
      </c>
      <c r="S537" s="107" t="e">
        <f t="shared" ca="1" si="95"/>
        <v>#REF!</v>
      </c>
      <c r="T537" s="107" t="e">
        <f t="shared" ca="1" si="96"/>
        <v>#REF!</v>
      </c>
      <c r="U537" s="107" t="str">
        <f t="shared" ca="1" si="97"/>
        <v/>
      </c>
      <c r="V537" s="107">
        <f t="shared" ca="1" si="98"/>
        <v>0</v>
      </c>
      <c r="W537" s="107">
        <f t="shared" ca="1" si="100"/>
        <v>0</v>
      </c>
      <c r="X537" s="107">
        <f t="shared" ca="1" si="99"/>
        <v>0</v>
      </c>
      <c r="Y537" s="107">
        <f t="shared" ca="1" si="101"/>
        <v>0.99999999999999989</v>
      </c>
    </row>
    <row r="538" spans="17:25" x14ac:dyDescent="0.25">
      <c r="Q538" s="107">
        <v>535</v>
      </c>
      <c r="R538" s="107" t="e">
        <f t="shared" ca="1" si="94"/>
        <v>#REF!</v>
      </c>
      <c r="S538" s="107" t="e">
        <f t="shared" ca="1" si="95"/>
        <v>#REF!</v>
      </c>
      <c r="T538" s="107" t="e">
        <f t="shared" ca="1" si="96"/>
        <v>#REF!</v>
      </c>
      <c r="U538" s="107" t="str">
        <f t="shared" ca="1" si="97"/>
        <v/>
      </c>
      <c r="V538" s="107">
        <f t="shared" ca="1" si="98"/>
        <v>0</v>
      </c>
      <c r="W538" s="107">
        <f t="shared" ca="1" si="100"/>
        <v>0</v>
      </c>
      <c r="X538" s="107">
        <f t="shared" ca="1" si="99"/>
        <v>0</v>
      </c>
      <c r="Y538" s="107">
        <f t="shared" ca="1" si="101"/>
        <v>0.99999999999999989</v>
      </c>
    </row>
    <row r="539" spans="17:25" x14ac:dyDescent="0.25">
      <c r="Q539" s="107">
        <v>536</v>
      </c>
      <c r="R539" s="107" t="e">
        <f t="shared" ca="1" si="94"/>
        <v>#REF!</v>
      </c>
      <c r="S539" s="107" t="e">
        <f t="shared" ca="1" si="95"/>
        <v>#REF!</v>
      </c>
      <c r="T539" s="107" t="e">
        <f t="shared" ca="1" si="96"/>
        <v>#REF!</v>
      </c>
      <c r="U539" s="107" t="str">
        <f t="shared" ca="1" si="97"/>
        <v/>
      </c>
      <c r="V539" s="107">
        <f t="shared" ca="1" si="98"/>
        <v>0</v>
      </c>
      <c r="W539" s="107">
        <f t="shared" ca="1" si="100"/>
        <v>0</v>
      </c>
      <c r="X539" s="107">
        <f t="shared" ca="1" si="99"/>
        <v>0</v>
      </c>
      <c r="Y539" s="107">
        <f t="shared" ca="1" si="101"/>
        <v>0.99999999999999989</v>
      </c>
    </row>
    <row r="540" spans="17:25" x14ac:dyDescent="0.25">
      <c r="Q540" s="107">
        <v>537</v>
      </c>
      <c r="R540" s="107" t="e">
        <f t="shared" ca="1" si="94"/>
        <v>#REF!</v>
      </c>
      <c r="S540" s="107" t="e">
        <f t="shared" ca="1" si="95"/>
        <v>#REF!</v>
      </c>
      <c r="T540" s="107" t="e">
        <f t="shared" ca="1" si="96"/>
        <v>#REF!</v>
      </c>
      <c r="U540" s="107" t="str">
        <f t="shared" ca="1" si="97"/>
        <v/>
      </c>
      <c r="V540" s="107">
        <f t="shared" ca="1" si="98"/>
        <v>0</v>
      </c>
      <c r="W540" s="107">
        <f t="shared" ca="1" si="100"/>
        <v>0</v>
      </c>
      <c r="X540" s="107">
        <f t="shared" ca="1" si="99"/>
        <v>0</v>
      </c>
      <c r="Y540" s="107">
        <f t="shared" ca="1" si="101"/>
        <v>0.99999999999999989</v>
      </c>
    </row>
    <row r="541" spans="17:25" x14ac:dyDescent="0.25">
      <c r="Q541" s="107">
        <v>538</v>
      </c>
      <c r="R541" s="107" t="e">
        <f t="shared" ca="1" si="94"/>
        <v>#REF!</v>
      </c>
      <c r="S541" s="107" t="e">
        <f t="shared" ca="1" si="95"/>
        <v>#REF!</v>
      </c>
      <c r="T541" s="107" t="e">
        <f t="shared" ca="1" si="96"/>
        <v>#REF!</v>
      </c>
      <c r="U541" s="107" t="str">
        <f t="shared" ca="1" si="97"/>
        <v/>
      </c>
      <c r="V541" s="107">
        <f t="shared" ca="1" si="98"/>
        <v>0</v>
      </c>
      <c r="W541" s="107">
        <f t="shared" ca="1" si="100"/>
        <v>0</v>
      </c>
      <c r="X541" s="107">
        <f t="shared" ca="1" si="99"/>
        <v>0</v>
      </c>
      <c r="Y541" s="107">
        <f t="shared" ca="1" si="101"/>
        <v>0.99999999999999989</v>
      </c>
    </row>
    <row r="542" spans="17:25" x14ac:dyDescent="0.25">
      <c r="Q542" s="107">
        <v>539</v>
      </c>
      <c r="R542" s="107" t="e">
        <f t="shared" ca="1" si="94"/>
        <v>#REF!</v>
      </c>
      <c r="S542" s="107" t="e">
        <f t="shared" ca="1" si="95"/>
        <v>#REF!</v>
      </c>
      <c r="T542" s="107" t="e">
        <f t="shared" ca="1" si="96"/>
        <v>#REF!</v>
      </c>
      <c r="U542" s="107" t="str">
        <f t="shared" ca="1" si="97"/>
        <v/>
      </c>
      <c r="V542" s="107">
        <f t="shared" ca="1" si="98"/>
        <v>0</v>
      </c>
      <c r="W542" s="107">
        <f t="shared" ca="1" si="100"/>
        <v>0</v>
      </c>
      <c r="X542" s="107">
        <f t="shared" ca="1" si="99"/>
        <v>0</v>
      </c>
      <c r="Y542" s="107">
        <f t="shared" ca="1" si="101"/>
        <v>0.99999999999999989</v>
      </c>
    </row>
    <row r="543" spans="17:25" x14ac:dyDescent="0.25">
      <c r="Q543" s="107">
        <v>540</v>
      </c>
      <c r="R543" s="107" t="e">
        <f t="shared" ca="1" si="94"/>
        <v>#REF!</v>
      </c>
      <c r="S543" s="107" t="e">
        <f t="shared" ca="1" si="95"/>
        <v>#REF!</v>
      </c>
      <c r="T543" s="107" t="e">
        <f t="shared" ca="1" si="96"/>
        <v>#REF!</v>
      </c>
      <c r="U543" s="107" t="str">
        <f t="shared" ca="1" si="97"/>
        <v/>
      </c>
      <c r="V543" s="107">
        <f t="shared" ca="1" si="98"/>
        <v>0</v>
      </c>
      <c r="W543" s="107">
        <f t="shared" ca="1" si="100"/>
        <v>0</v>
      </c>
      <c r="X543" s="107">
        <f t="shared" ca="1" si="99"/>
        <v>0</v>
      </c>
      <c r="Y543" s="107">
        <f t="shared" ca="1" si="101"/>
        <v>0.99999999999999989</v>
      </c>
    </row>
    <row r="544" spans="17:25" x14ac:dyDescent="0.25">
      <c r="Q544" s="107">
        <v>541</v>
      </c>
      <c r="R544" s="107" t="e">
        <f t="shared" ca="1" si="94"/>
        <v>#REF!</v>
      </c>
      <c r="S544" s="107" t="e">
        <f t="shared" ca="1" si="95"/>
        <v>#REF!</v>
      </c>
      <c r="T544" s="107" t="e">
        <f t="shared" ca="1" si="96"/>
        <v>#REF!</v>
      </c>
      <c r="U544" s="107" t="str">
        <f t="shared" ca="1" si="97"/>
        <v/>
      </c>
      <c r="V544" s="107">
        <f t="shared" ca="1" si="98"/>
        <v>0</v>
      </c>
      <c r="W544" s="107">
        <f t="shared" ca="1" si="100"/>
        <v>0</v>
      </c>
      <c r="X544" s="107">
        <f t="shared" ca="1" si="99"/>
        <v>0</v>
      </c>
      <c r="Y544" s="107">
        <f t="shared" ca="1" si="101"/>
        <v>0.99999999999999989</v>
      </c>
    </row>
    <row r="545" spans="17:25" x14ac:dyDescent="0.25">
      <c r="Q545" s="107">
        <v>542</v>
      </c>
      <c r="R545" s="107" t="e">
        <f t="shared" ca="1" si="94"/>
        <v>#REF!</v>
      </c>
      <c r="S545" s="107" t="e">
        <f t="shared" ca="1" si="95"/>
        <v>#REF!</v>
      </c>
      <c r="T545" s="107" t="e">
        <f t="shared" ca="1" si="96"/>
        <v>#REF!</v>
      </c>
      <c r="U545" s="107" t="str">
        <f t="shared" ca="1" si="97"/>
        <v/>
      </c>
      <c r="V545" s="107">
        <f t="shared" ca="1" si="98"/>
        <v>0</v>
      </c>
      <c r="W545" s="107">
        <f t="shared" ca="1" si="100"/>
        <v>0</v>
      </c>
      <c r="X545" s="107">
        <f t="shared" ca="1" si="99"/>
        <v>0</v>
      </c>
      <c r="Y545" s="107">
        <f t="shared" ca="1" si="101"/>
        <v>0.99999999999999989</v>
      </c>
    </row>
    <row r="546" spans="17:25" x14ac:dyDescent="0.25">
      <c r="Q546" s="107">
        <v>543</v>
      </c>
      <c r="R546" s="107" t="e">
        <f t="shared" ca="1" si="94"/>
        <v>#REF!</v>
      </c>
      <c r="S546" s="107" t="e">
        <f t="shared" ca="1" si="95"/>
        <v>#REF!</v>
      </c>
      <c r="T546" s="107" t="e">
        <f t="shared" ca="1" si="96"/>
        <v>#REF!</v>
      </c>
      <c r="U546" s="107" t="str">
        <f t="shared" ca="1" si="97"/>
        <v/>
      </c>
      <c r="V546" s="107">
        <f t="shared" ca="1" si="98"/>
        <v>0</v>
      </c>
      <c r="W546" s="107">
        <f t="shared" ca="1" si="100"/>
        <v>0</v>
      </c>
      <c r="X546" s="107">
        <f t="shared" ca="1" si="99"/>
        <v>0</v>
      </c>
      <c r="Y546" s="107">
        <f t="shared" ca="1" si="101"/>
        <v>0.99999999999999989</v>
      </c>
    </row>
    <row r="547" spans="17:25" x14ac:dyDescent="0.25">
      <c r="Q547" s="107">
        <v>544</v>
      </c>
      <c r="R547" s="107" t="e">
        <f t="shared" ca="1" si="94"/>
        <v>#REF!</v>
      </c>
      <c r="S547" s="107" t="e">
        <f t="shared" ca="1" si="95"/>
        <v>#REF!</v>
      </c>
      <c r="T547" s="107" t="e">
        <f t="shared" ca="1" si="96"/>
        <v>#REF!</v>
      </c>
      <c r="U547" s="107" t="str">
        <f t="shared" ca="1" si="97"/>
        <v/>
      </c>
      <c r="V547" s="107">
        <f t="shared" ca="1" si="98"/>
        <v>0</v>
      </c>
      <c r="W547" s="107">
        <f t="shared" ca="1" si="100"/>
        <v>0</v>
      </c>
      <c r="X547" s="107">
        <f t="shared" ca="1" si="99"/>
        <v>0</v>
      </c>
      <c r="Y547" s="107">
        <f t="shared" ca="1" si="101"/>
        <v>0.99999999999999989</v>
      </c>
    </row>
    <row r="548" spans="17:25" x14ac:dyDescent="0.25">
      <c r="Q548" s="107">
        <v>545</v>
      </c>
      <c r="R548" s="107" t="e">
        <f t="shared" ca="1" si="94"/>
        <v>#REF!</v>
      </c>
      <c r="S548" s="107" t="e">
        <f t="shared" ca="1" si="95"/>
        <v>#REF!</v>
      </c>
      <c r="T548" s="107" t="e">
        <f t="shared" ca="1" si="96"/>
        <v>#REF!</v>
      </c>
      <c r="U548" s="107" t="str">
        <f t="shared" ca="1" si="97"/>
        <v/>
      </c>
      <c r="V548" s="107">
        <f t="shared" ca="1" si="98"/>
        <v>0</v>
      </c>
      <c r="W548" s="107">
        <f t="shared" ca="1" si="100"/>
        <v>0</v>
      </c>
      <c r="X548" s="107">
        <f t="shared" ca="1" si="99"/>
        <v>0</v>
      </c>
      <c r="Y548" s="107">
        <f t="shared" ca="1" si="101"/>
        <v>0.99999999999999989</v>
      </c>
    </row>
    <row r="549" spans="17:25" x14ac:dyDescent="0.25">
      <c r="Q549" s="107">
        <v>546</v>
      </c>
      <c r="R549" s="107" t="e">
        <f t="shared" ca="1" si="94"/>
        <v>#REF!</v>
      </c>
      <c r="S549" s="107" t="e">
        <f t="shared" ca="1" si="95"/>
        <v>#REF!</v>
      </c>
      <c r="T549" s="107" t="e">
        <f t="shared" ca="1" si="96"/>
        <v>#REF!</v>
      </c>
      <c r="U549" s="107" t="str">
        <f t="shared" ca="1" si="97"/>
        <v/>
      </c>
      <c r="V549" s="107">
        <f t="shared" ca="1" si="98"/>
        <v>0</v>
      </c>
      <c r="W549" s="107">
        <f t="shared" ca="1" si="100"/>
        <v>0</v>
      </c>
      <c r="X549" s="107">
        <f t="shared" ca="1" si="99"/>
        <v>0</v>
      </c>
      <c r="Y549" s="107">
        <f t="shared" ca="1" si="101"/>
        <v>0.99999999999999989</v>
      </c>
    </row>
    <row r="550" spans="17:25" x14ac:dyDescent="0.25">
      <c r="Q550" s="107">
        <v>547</v>
      </c>
      <c r="R550" s="107" t="e">
        <f t="shared" ca="1" si="94"/>
        <v>#REF!</v>
      </c>
      <c r="S550" s="107" t="e">
        <f t="shared" ca="1" si="95"/>
        <v>#REF!</v>
      </c>
      <c r="T550" s="107" t="e">
        <f t="shared" ca="1" si="96"/>
        <v>#REF!</v>
      </c>
      <c r="U550" s="107" t="str">
        <f t="shared" ca="1" si="97"/>
        <v/>
      </c>
      <c r="V550" s="107">
        <f t="shared" ca="1" si="98"/>
        <v>0</v>
      </c>
      <c r="W550" s="107">
        <f t="shared" ca="1" si="100"/>
        <v>0</v>
      </c>
      <c r="X550" s="107">
        <f t="shared" ca="1" si="99"/>
        <v>0</v>
      </c>
      <c r="Y550" s="107">
        <f t="shared" ca="1" si="101"/>
        <v>0.99999999999999989</v>
      </c>
    </row>
    <row r="551" spans="17:25" x14ac:dyDescent="0.25">
      <c r="Q551" s="107">
        <v>548</v>
      </c>
      <c r="R551" s="107" t="e">
        <f t="shared" ca="1" si="94"/>
        <v>#REF!</v>
      </c>
      <c r="S551" s="107" t="e">
        <f t="shared" ca="1" si="95"/>
        <v>#REF!</v>
      </c>
      <c r="T551" s="107" t="e">
        <f t="shared" ca="1" si="96"/>
        <v>#REF!</v>
      </c>
      <c r="U551" s="107" t="str">
        <f t="shared" ca="1" si="97"/>
        <v/>
      </c>
      <c r="V551" s="107">
        <f t="shared" ca="1" si="98"/>
        <v>0</v>
      </c>
      <c r="W551" s="107">
        <f t="shared" ca="1" si="100"/>
        <v>0</v>
      </c>
      <c r="X551" s="107">
        <f t="shared" ca="1" si="99"/>
        <v>0</v>
      </c>
      <c r="Y551" s="107">
        <f t="shared" ca="1" si="101"/>
        <v>0.99999999999999989</v>
      </c>
    </row>
    <row r="552" spans="17:25" x14ac:dyDescent="0.25">
      <c r="Q552" s="107">
        <v>549</v>
      </c>
      <c r="R552" s="107" t="e">
        <f t="shared" ca="1" si="94"/>
        <v>#REF!</v>
      </c>
      <c r="S552" s="107" t="e">
        <f t="shared" ca="1" si="95"/>
        <v>#REF!</v>
      </c>
      <c r="T552" s="107" t="e">
        <f t="shared" ca="1" si="96"/>
        <v>#REF!</v>
      </c>
      <c r="U552" s="107" t="str">
        <f t="shared" ca="1" si="97"/>
        <v/>
      </c>
      <c r="V552" s="107">
        <f t="shared" ca="1" si="98"/>
        <v>0</v>
      </c>
      <c r="W552" s="107">
        <f t="shared" ca="1" si="100"/>
        <v>0</v>
      </c>
      <c r="X552" s="107">
        <f t="shared" ca="1" si="99"/>
        <v>0</v>
      </c>
      <c r="Y552" s="107">
        <f t="shared" ca="1" si="101"/>
        <v>0.99999999999999989</v>
      </c>
    </row>
    <row r="553" spans="17:25" x14ac:dyDescent="0.25">
      <c r="Q553" s="107">
        <v>550</v>
      </c>
      <c r="R553" s="107" t="e">
        <f t="shared" ca="1" si="94"/>
        <v>#REF!</v>
      </c>
      <c r="S553" s="107" t="e">
        <f t="shared" ca="1" si="95"/>
        <v>#REF!</v>
      </c>
      <c r="T553" s="107" t="e">
        <f t="shared" ca="1" si="96"/>
        <v>#REF!</v>
      </c>
      <c r="U553" s="107" t="str">
        <f t="shared" ca="1" si="97"/>
        <v/>
      </c>
      <c r="V553" s="107">
        <f t="shared" ca="1" si="98"/>
        <v>0</v>
      </c>
      <c r="W553" s="107">
        <f t="shared" ca="1" si="100"/>
        <v>0</v>
      </c>
      <c r="X553" s="107">
        <f t="shared" ca="1" si="99"/>
        <v>0</v>
      </c>
      <c r="Y553" s="107">
        <f t="shared" ca="1" si="101"/>
        <v>0.99999999999999989</v>
      </c>
    </row>
    <row r="554" spans="17:25" x14ac:dyDescent="0.25">
      <c r="Q554" s="107">
        <v>551</v>
      </c>
      <c r="R554" s="107" t="e">
        <f t="shared" ca="1" si="94"/>
        <v>#REF!</v>
      </c>
      <c r="S554" s="107" t="e">
        <f t="shared" ca="1" si="95"/>
        <v>#REF!</v>
      </c>
      <c r="T554" s="107" t="e">
        <f t="shared" ca="1" si="96"/>
        <v>#REF!</v>
      </c>
      <c r="U554" s="107" t="str">
        <f t="shared" ca="1" si="97"/>
        <v/>
      </c>
      <c r="V554" s="107">
        <f t="shared" ca="1" si="98"/>
        <v>0</v>
      </c>
      <c r="W554" s="107">
        <f t="shared" ca="1" si="100"/>
        <v>0</v>
      </c>
      <c r="X554" s="107">
        <f t="shared" ca="1" si="99"/>
        <v>0</v>
      </c>
      <c r="Y554" s="107">
        <f t="shared" ca="1" si="101"/>
        <v>0.99999999999999989</v>
      </c>
    </row>
    <row r="555" spans="17:25" x14ac:dyDescent="0.25">
      <c r="Q555" s="107">
        <v>552</v>
      </c>
      <c r="R555" s="107" t="e">
        <f t="shared" ca="1" si="94"/>
        <v>#REF!</v>
      </c>
      <c r="S555" s="107" t="e">
        <f t="shared" ca="1" si="95"/>
        <v>#REF!</v>
      </c>
      <c r="T555" s="107" t="e">
        <f t="shared" ca="1" si="96"/>
        <v>#REF!</v>
      </c>
      <c r="U555" s="107" t="str">
        <f t="shared" ca="1" si="97"/>
        <v/>
      </c>
      <c r="V555" s="107">
        <f t="shared" ca="1" si="98"/>
        <v>0</v>
      </c>
      <c r="W555" s="107">
        <f t="shared" ca="1" si="100"/>
        <v>0</v>
      </c>
      <c r="X555" s="107">
        <f t="shared" ca="1" si="99"/>
        <v>0</v>
      </c>
      <c r="Y555" s="107">
        <f t="shared" ca="1" si="101"/>
        <v>0.99999999999999989</v>
      </c>
    </row>
    <row r="556" spans="17:25" x14ac:dyDescent="0.25">
      <c r="Q556" s="107">
        <v>553</v>
      </c>
      <c r="R556" s="107" t="e">
        <f t="shared" ca="1" si="94"/>
        <v>#REF!</v>
      </c>
      <c r="S556" s="107" t="e">
        <f t="shared" ca="1" si="95"/>
        <v>#REF!</v>
      </c>
      <c r="T556" s="107" t="e">
        <f t="shared" ca="1" si="96"/>
        <v>#REF!</v>
      </c>
      <c r="U556" s="107" t="str">
        <f t="shared" ca="1" si="97"/>
        <v/>
      </c>
      <c r="V556" s="107">
        <f t="shared" ca="1" si="98"/>
        <v>0</v>
      </c>
      <c r="W556" s="107">
        <f t="shared" ca="1" si="100"/>
        <v>0</v>
      </c>
      <c r="X556" s="107">
        <f t="shared" ca="1" si="99"/>
        <v>0</v>
      </c>
      <c r="Y556" s="107">
        <f t="shared" ca="1" si="101"/>
        <v>0.99999999999999989</v>
      </c>
    </row>
    <row r="557" spans="17:25" x14ac:dyDescent="0.25">
      <c r="Q557" s="107">
        <v>554</v>
      </c>
      <c r="R557" s="107" t="e">
        <f t="shared" ca="1" si="94"/>
        <v>#REF!</v>
      </c>
      <c r="S557" s="107" t="e">
        <f t="shared" ca="1" si="95"/>
        <v>#REF!</v>
      </c>
      <c r="T557" s="107" t="e">
        <f t="shared" ca="1" si="96"/>
        <v>#REF!</v>
      </c>
      <c r="U557" s="107" t="str">
        <f t="shared" ca="1" si="97"/>
        <v/>
      </c>
      <c r="V557" s="107">
        <f t="shared" ca="1" si="98"/>
        <v>0</v>
      </c>
      <c r="W557" s="107">
        <f t="shared" ca="1" si="100"/>
        <v>0</v>
      </c>
      <c r="X557" s="107">
        <f t="shared" ca="1" si="99"/>
        <v>0</v>
      </c>
      <c r="Y557" s="107">
        <f t="shared" ca="1" si="101"/>
        <v>0.99999999999999989</v>
      </c>
    </row>
    <row r="558" spans="17:25" x14ac:dyDescent="0.25">
      <c r="Q558" s="107">
        <v>555</v>
      </c>
      <c r="R558" s="107" t="e">
        <f t="shared" ca="1" si="94"/>
        <v>#REF!</v>
      </c>
      <c r="S558" s="107" t="e">
        <f t="shared" ca="1" si="95"/>
        <v>#REF!</v>
      </c>
      <c r="T558" s="107" t="e">
        <f t="shared" ca="1" si="96"/>
        <v>#REF!</v>
      </c>
      <c r="U558" s="107" t="str">
        <f t="shared" ca="1" si="97"/>
        <v/>
      </c>
      <c r="V558" s="107">
        <f t="shared" ca="1" si="98"/>
        <v>0</v>
      </c>
      <c r="W558" s="107">
        <f t="shared" ca="1" si="100"/>
        <v>0</v>
      </c>
      <c r="X558" s="107">
        <f t="shared" ca="1" si="99"/>
        <v>0</v>
      </c>
      <c r="Y558" s="107">
        <f t="shared" ca="1" si="101"/>
        <v>0.99999999999999989</v>
      </c>
    </row>
    <row r="559" spans="17:25" x14ac:dyDescent="0.25">
      <c r="Q559" s="107">
        <v>556</v>
      </c>
      <c r="R559" s="107" t="e">
        <f t="shared" ca="1" si="94"/>
        <v>#REF!</v>
      </c>
      <c r="S559" s="107" t="e">
        <f t="shared" ca="1" si="95"/>
        <v>#REF!</v>
      </c>
      <c r="T559" s="107" t="e">
        <f t="shared" ca="1" si="96"/>
        <v>#REF!</v>
      </c>
      <c r="U559" s="107" t="str">
        <f t="shared" ca="1" si="97"/>
        <v/>
      </c>
      <c r="V559" s="107">
        <f t="shared" ca="1" si="98"/>
        <v>0</v>
      </c>
      <c r="W559" s="107">
        <f t="shared" ca="1" si="100"/>
        <v>0</v>
      </c>
      <c r="X559" s="107">
        <f t="shared" ca="1" si="99"/>
        <v>0</v>
      </c>
      <c r="Y559" s="107">
        <f t="shared" ca="1" si="101"/>
        <v>0.99999999999999989</v>
      </c>
    </row>
    <row r="560" spans="17:25" x14ac:dyDescent="0.25">
      <c r="Q560" s="107">
        <v>557</v>
      </c>
      <c r="R560" s="107" t="e">
        <f t="shared" ca="1" si="94"/>
        <v>#REF!</v>
      </c>
      <c r="S560" s="107" t="e">
        <f t="shared" ca="1" si="95"/>
        <v>#REF!</v>
      </c>
      <c r="T560" s="107" t="e">
        <f t="shared" ca="1" si="96"/>
        <v>#REF!</v>
      </c>
      <c r="U560" s="107" t="str">
        <f t="shared" ca="1" si="97"/>
        <v/>
      </c>
      <c r="V560" s="107">
        <f t="shared" ca="1" si="98"/>
        <v>0</v>
      </c>
      <c r="W560" s="107">
        <f t="shared" ca="1" si="100"/>
        <v>0</v>
      </c>
      <c r="X560" s="107">
        <f t="shared" ca="1" si="99"/>
        <v>0</v>
      </c>
      <c r="Y560" s="107">
        <f t="shared" ca="1" si="101"/>
        <v>0.99999999999999989</v>
      </c>
    </row>
    <row r="561" spans="17:25" x14ac:dyDescent="0.25">
      <c r="Q561" s="107">
        <v>558</v>
      </c>
      <c r="R561" s="107" t="e">
        <f t="shared" ca="1" si="94"/>
        <v>#REF!</v>
      </c>
      <c r="S561" s="107" t="e">
        <f t="shared" ca="1" si="95"/>
        <v>#REF!</v>
      </c>
      <c r="T561" s="107" t="e">
        <f t="shared" ca="1" si="96"/>
        <v>#REF!</v>
      </c>
      <c r="U561" s="107" t="str">
        <f t="shared" ca="1" si="97"/>
        <v/>
      </c>
      <c r="V561" s="107">
        <f t="shared" ca="1" si="98"/>
        <v>0</v>
      </c>
      <c r="W561" s="107">
        <f t="shared" ca="1" si="100"/>
        <v>0</v>
      </c>
      <c r="X561" s="107">
        <f t="shared" ca="1" si="99"/>
        <v>0</v>
      </c>
      <c r="Y561" s="107">
        <f t="shared" ca="1" si="101"/>
        <v>0.99999999999999989</v>
      </c>
    </row>
    <row r="562" spans="17:25" x14ac:dyDescent="0.25">
      <c r="Q562" s="107">
        <v>559</v>
      </c>
      <c r="R562" s="107" t="e">
        <f t="shared" ca="1" si="94"/>
        <v>#REF!</v>
      </c>
      <c r="S562" s="107" t="e">
        <f t="shared" ca="1" si="95"/>
        <v>#REF!</v>
      </c>
      <c r="T562" s="107" t="e">
        <f t="shared" ca="1" si="96"/>
        <v>#REF!</v>
      </c>
      <c r="U562" s="107" t="str">
        <f t="shared" ca="1" si="97"/>
        <v/>
      </c>
      <c r="V562" s="107">
        <f t="shared" ca="1" si="98"/>
        <v>0</v>
      </c>
      <c r="W562" s="107">
        <f t="shared" ca="1" si="100"/>
        <v>0</v>
      </c>
      <c r="X562" s="107">
        <f t="shared" ca="1" si="99"/>
        <v>0</v>
      </c>
      <c r="Y562" s="107">
        <f t="shared" ca="1" si="101"/>
        <v>0.99999999999999989</v>
      </c>
    </row>
    <row r="563" spans="17:25" x14ac:dyDescent="0.25">
      <c r="Q563" s="107">
        <v>560</v>
      </c>
      <c r="R563" s="107" t="e">
        <f t="shared" ca="1" si="94"/>
        <v>#REF!</v>
      </c>
      <c r="S563" s="107" t="e">
        <f t="shared" ca="1" si="95"/>
        <v>#REF!</v>
      </c>
      <c r="T563" s="107" t="e">
        <f t="shared" ca="1" si="96"/>
        <v>#REF!</v>
      </c>
      <c r="U563" s="107" t="str">
        <f t="shared" ca="1" si="97"/>
        <v/>
      </c>
      <c r="V563" s="107">
        <f t="shared" ca="1" si="98"/>
        <v>0</v>
      </c>
      <c r="W563" s="107">
        <f t="shared" ca="1" si="100"/>
        <v>0</v>
      </c>
      <c r="X563" s="107">
        <f t="shared" ca="1" si="99"/>
        <v>0</v>
      </c>
      <c r="Y563" s="107">
        <f t="shared" ca="1" si="101"/>
        <v>0.99999999999999989</v>
      </c>
    </row>
    <row r="564" spans="17:25" x14ac:dyDescent="0.25">
      <c r="Q564" s="107">
        <v>561</v>
      </c>
      <c r="R564" s="107" t="e">
        <f t="shared" ca="1" si="94"/>
        <v>#REF!</v>
      </c>
      <c r="S564" s="107" t="e">
        <f t="shared" ca="1" si="95"/>
        <v>#REF!</v>
      </c>
      <c r="T564" s="107" t="e">
        <f t="shared" ca="1" si="96"/>
        <v>#REF!</v>
      </c>
      <c r="U564" s="107" t="str">
        <f t="shared" ca="1" si="97"/>
        <v/>
      </c>
      <c r="V564" s="107">
        <f t="shared" ca="1" si="98"/>
        <v>0</v>
      </c>
      <c r="W564" s="107">
        <f t="shared" ca="1" si="100"/>
        <v>0</v>
      </c>
      <c r="X564" s="107">
        <f t="shared" ca="1" si="99"/>
        <v>0</v>
      </c>
      <c r="Y564" s="107">
        <f t="shared" ca="1" si="101"/>
        <v>0.99999999999999989</v>
      </c>
    </row>
    <row r="565" spans="17:25" x14ac:dyDescent="0.25">
      <c r="Q565" s="107">
        <v>562</v>
      </c>
      <c r="R565" s="107" t="e">
        <f t="shared" ca="1" si="94"/>
        <v>#REF!</v>
      </c>
      <c r="S565" s="107" t="e">
        <f t="shared" ca="1" si="95"/>
        <v>#REF!</v>
      </c>
      <c r="T565" s="107" t="e">
        <f t="shared" ca="1" si="96"/>
        <v>#REF!</v>
      </c>
      <c r="U565" s="107" t="str">
        <f t="shared" ca="1" si="97"/>
        <v/>
      </c>
      <c r="V565" s="107">
        <f t="shared" ca="1" si="98"/>
        <v>0</v>
      </c>
      <c r="W565" s="107">
        <f t="shared" ca="1" si="100"/>
        <v>0</v>
      </c>
      <c r="X565" s="107">
        <f t="shared" ca="1" si="99"/>
        <v>0</v>
      </c>
      <c r="Y565" s="107">
        <f t="shared" ca="1" si="101"/>
        <v>0.99999999999999989</v>
      </c>
    </row>
    <row r="566" spans="17:25" x14ac:dyDescent="0.25">
      <c r="Q566" s="107">
        <v>563</v>
      </c>
      <c r="R566" s="107" t="e">
        <f t="shared" ca="1" si="94"/>
        <v>#REF!</v>
      </c>
      <c r="S566" s="107" t="e">
        <f t="shared" ca="1" si="95"/>
        <v>#REF!</v>
      </c>
      <c r="T566" s="107" t="e">
        <f t="shared" ca="1" si="96"/>
        <v>#REF!</v>
      </c>
      <c r="U566" s="107" t="str">
        <f t="shared" ca="1" si="97"/>
        <v/>
      </c>
      <c r="V566" s="107">
        <f t="shared" ca="1" si="98"/>
        <v>0</v>
      </c>
      <c r="W566" s="107">
        <f t="shared" ca="1" si="100"/>
        <v>0</v>
      </c>
      <c r="X566" s="107">
        <f t="shared" ca="1" si="99"/>
        <v>0</v>
      </c>
      <c r="Y566" s="107">
        <f t="shared" ca="1" si="101"/>
        <v>0.99999999999999989</v>
      </c>
    </row>
    <row r="567" spans="17:25" x14ac:dyDescent="0.25">
      <c r="Q567" s="107">
        <v>564</v>
      </c>
      <c r="R567" s="107" t="e">
        <f t="shared" ca="1" si="94"/>
        <v>#REF!</v>
      </c>
      <c r="S567" s="107" t="e">
        <f t="shared" ca="1" si="95"/>
        <v>#REF!</v>
      </c>
      <c r="T567" s="107" t="e">
        <f t="shared" ca="1" si="96"/>
        <v>#REF!</v>
      </c>
      <c r="U567" s="107" t="str">
        <f t="shared" ca="1" si="97"/>
        <v/>
      </c>
      <c r="V567" s="107">
        <f t="shared" ca="1" si="98"/>
        <v>0</v>
      </c>
      <c r="W567" s="107">
        <f t="shared" ca="1" si="100"/>
        <v>0</v>
      </c>
      <c r="X567" s="107">
        <f t="shared" ca="1" si="99"/>
        <v>0</v>
      </c>
      <c r="Y567" s="107">
        <f t="shared" ca="1" si="101"/>
        <v>0.99999999999999989</v>
      </c>
    </row>
    <row r="568" spans="17:25" x14ac:dyDescent="0.25">
      <c r="Q568" s="107">
        <v>565</v>
      </c>
      <c r="R568" s="107" t="e">
        <f t="shared" ca="1" si="94"/>
        <v>#REF!</v>
      </c>
      <c r="S568" s="107" t="e">
        <f t="shared" ca="1" si="95"/>
        <v>#REF!</v>
      </c>
      <c r="T568" s="107" t="e">
        <f t="shared" ca="1" si="96"/>
        <v>#REF!</v>
      </c>
      <c r="U568" s="107" t="str">
        <f t="shared" ca="1" si="97"/>
        <v/>
      </c>
      <c r="V568" s="107">
        <f t="shared" ca="1" si="98"/>
        <v>0</v>
      </c>
      <c r="W568" s="107">
        <f t="shared" ca="1" si="100"/>
        <v>0</v>
      </c>
      <c r="X568" s="107">
        <f t="shared" ca="1" si="99"/>
        <v>0</v>
      </c>
      <c r="Y568" s="107">
        <f t="shared" ca="1" si="101"/>
        <v>0.99999999999999989</v>
      </c>
    </row>
    <row r="569" spans="17:25" x14ac:dyDescent="0.25">
      <c r="Q569" s="107">
        <v>566</v>
      </c>
      <c r="R569" s="107" t="e">
        <f t="shared" ca="1" si="94"/>
        <v>#REF!</v>
      </c>
      <c r="S569" s="107" t="e">
        <f t="shared" ca="1" si="95"/>
        <v>#REF!</v>
      </c>
      <c r="T569" s="107" t="e">
        <f t="shared" ca="1" si="96"/>
        <v>#REF!</v>
      </c>
      <c r="U569" s="107" t="str">
        <f t="shared" ca="1" si="97"/>
        <v/>
      </c>
      <c r="V569" s="107">
        <f t="shared" ca="1" si="98"/>
        <v>0</v>
      </c>
      <c r="W569" s="107">
        <f t="shared" ca="1" si="100"/>
        <v>0</v>
      </c>
      <c r="X569" s="107">
        <f t="shared" ca="1" si="99"/>
        <v>0</v>
      </c>
      <c r="Y569" s="107">
        <f t="shared" ca="1" si="101"/>
        <v>0.99999999999999989</v>
      </c>
    </row>
    <row r="570" spans="17:25" x14ac:dyDescent="0.25">
      <c r="Q570" s="107">
        <v>567</v>
      </c>
      <c r="R570" s="107" t="e">
        <f t="shared" ca="1" si="94"/>
        <v>#REF!</v>
      </c>
      <c r="S570" s="107" t="e">
        <f t="shared" ca="1" si="95"/>
        <v>#REF!</v>
      </c>
      <c r="T570" s="107" t="e">
        <f t="shared" ca="1" si="96"/>
        <v>#REF!</v>
      </c>
      <c r="U570" s="107" t="str">
        <f t="shared" ca="1" si="97"/>
        <v/>
      </c>
      <c r="V570" s="107">
        <f t="shared" ca="1" si="98"/>
        <v>0</v>
      </c>
      <c r="W570" s="107">
        <f t="shared" ca="1" si="100"/>
        <v>0</v>
      </c>
      <c r="X570" s="107">
        <f t="shared" ca="1" si="99"/>
        <v>0</v>
      </c>
      <c r="Y570" s="107">
        <f t="shared" ca="1" si="101"/>
        <v>0.99999999999999989</v>
      </c>
    </row>
    <row r="571" spans="17:25" x14ac:dyDescent="0.25">
      <c r="Q571" s="107">
        <v>568</v>
      </c>
      <c r="R571" s="107" t="e">
        <f t="shared" ca="1" si="94"/>
        <v>#REF!</v>
      </c>
      <c r="S571" s="107" t="e">
        <f t="shared" ca="1" si="95"/>
        <v>#REF!</v>
      </c>
      <c r="T571" s="107" t="e">
        <f t="shared" ca="1" si="96"/>
        <v>#REF!</v>
      </c>
      <c r="U571" s="107" t="str">
        <f t="shared" ca="1" si="97"/>
        <v/>
      </c>
      <c r="V571" s="107">
        <f t="shared" ca="1" si="98"/>
        <v>0</v>
      </c>
      <c r="W571" s="107">
        <f t="shared" ca="1" si="100"/>
        <v>0</v>
      </c>
      <c r="X571" s="107">
        <f t="shared" ca="1" si="99"/>
        <v>0</v>
      </c>
      <c r="Y571" s="107">
        <f t="shared" ca="1" si="101"/>
        <v>0.99999999999999989</v>
      </c>
    </row>
    <row r="572" spans="17:25" x14ac:dyDescent="0.25">
      <c r="Q572" s="107">
        <v>569</v>
      </c>
      <c r="R572" s="107" t="e">
        <f t="shared" ca="1" si="94"/>
        <v>#REF!</v>
      </c>
      <c r="S572" s="107" t="e">
        <f t="shared" ca="1" si="95"/>
        <v>#REF!</v>
      </c>
      <c r="T572" s="107" t="e">
        <f t="shared" ca="1" si="96"/>
        <v>#REF!</v>
      </c>
      <c r="U572" s="107" t="str">
        <f t="shared" ca="1" si="97"/>
        <v/>
      </c>
      <c r="V572" s="107">
        <f t="shared" ca="1" si="98"/>
        <v>0</v>
      </c>
      <c r="W572" s="107">
        <f t="shared" ca="1" si="100"/>
        <v>0</v>
      </c>
      <c r="X572" s="107">
        <f t="shared" ca="1" si="99"/>
        <v>0</v>
      </c>
      <c r="Y572" s="107">
        <f t="shared" ca="1" si="101"/>
        <v>0.99999999999999989</v>
      </c>
    </row>
    <row r="573" spans="17:25" x14ac:dyDescent="0.25">
      <c r="Q573" s="107">
        <v>570</v>
      </c>
      <c r="R573" s="107" t="e">
        <f t="shared" ca="1" si="94"/>
        <v>#REF!</v>
      </c>
      <c r="S573" s="107" t="e">
        <f t="shared" ca="1" si="95"/>
        <v>#REF!</v>
      </c>
      <c r="T573" s="107" t="e">
        <f t="shared" ca="1" si="96"/>
        <v>#REF!</v>
      </c>
      <c r="U573" s="107" t="str">
        <f t="shared" ca="1" si="97"/>
        <v/>
      </c>
      <c r="V573" s="107">
        <f t="shared" ca="1" si="98"/>
        <v>0</v>
      </c>
      <c r="W573" s="107">
        <f t="shared" ca="1" si="100"/>
        <v>0</v>
      </c>
      <c r="X573" s="107">
        <f t="shared" ca="1" si="99"/>
        <v>0</v>
      </c>
      <c r="Y573" s="107">
        <f t="shared" ca="1" si="101"/>
        <v>0.99999999999999989</v>
      </c>
    </row>
    <row r="574" spans="17:25" x14ac:dyDescent="0.25">
      <c r="Q574" s="107">
        <v>571</v>
      </c>
      <c r="R574" s="107" t="e">
        <f t="shared" ca="1" si="94"/>
        <v>#REF!</v>
      </c>
      <c r="S574" s="107" t="e">
        <f t="shared" ca="1" si="95"/>
        <v>#REF!</v>
      </c>
      <c r="T574" s="107" t="e">
        <f t="shared" ca="1" si="96"/>
        <v>#REF!</v>
      </c>
      <c r="U574" s="107" t="str">
        <f t="shared" ca="1" si="97"/>
        <v/>
      </c>
      <c r="V574" s="107">
        <f t="shared" ca="1" si="98"/>
        <v>0</v>
      </c>
      <c r="W574" s="107">
        <f t="shared" ca="1" si="100"/>
        <v>0</v>
      </c>
      <c r="X574" s="107">
        <f t="shared" ca="1" si="99"/>
        <v>0</v>
      </c>
      <c r="Y574" s="107">
        <f t="shared" ca="1" si="101"/>
        <v>0.99999999999999989</v>
      </c>
    </row>
    <row r="575" spans="17:25" x14ac:dyDescent="0.25">
      <c r="Q575" s="107">
        <v>572</v>
      </c>
      <c r="R575" s="107" t="e">
        <f t="shared" ca="1" si="94"/>
        <v>#REF!</v>
      </c>
      <c r="S575" s="107" t="e">
        <f t="shared" ca="1" si="95"/>
        <v>#REF!</v>
      </c>
      <c r="T575" s="107" t="e">
        <f t="shared" ca="1" si="96"/>
        <v>#REF!</v>
      </c>
      <c r="U575" s="107" t="str">
        <f t="shared" ca="1" si="97"/>
        <v/>
      </c>
      <c r="V575" s="107">
        <f t="shared" ca="1" si="98"/>
        <v>0</v>
      </c>
      <c r="W575" s="107">
        <f t="shared" ca="1" si="100"/>
        <v>0</v>
      </c>
      <c r="X575" s="107">
        <f t="shared" ca="1" si="99"/>
        <v>0</v>
      </c>
      <c r="Y575" s="107">
        <f t="shared" ca="1" si="101"/>
        <v>0.99999999999999989</v>
      </c>
    </row>
    <row r="576" spans="17:25" x14ac:dyDescent="0.25">
      <c r="Q576" s="107">
        <v>573</v>
      </c>
      <c r="R576" s="107" t="e">
        <f t="shared" ca="1" si="94"/>
        <v>#REF!</v>
      </c>
      <c r="S576" s="107" t="e">
        <f t="shared" ca="1" si="95"/>
        <v>#REF!</v>
      </c>
      <c r="T576" s="107" t="e">
        <f t="shared" ca="1" si="96"/>
        <v>#REF!</v>
      </c>
      <c r="U576" s="107" t="str">
        <f t="shared" ca="1" si="97"/>
        <v/>
      </c>
      <c r="V576" s="107">
        <f t="shared" ca="1" si="98"/>
        <v>0</v>
      </c>
      <c r="W576" s="107">
        <f t="shared" ca="1" si="100"/>
        <v>0</v>
      </c>
      <c r="X576" s="107">
        <f t="shared" ca="1" si="99"/>
        <v>0</v>
      </c>
      <c r="Y576" s="107">
        <f t="shared" ca="1" si="101"/>
        <v>0.99999999999999989</v>
      </c>
    </row>
    <row r="577" spans="17:25" x14ac:dyDescent="0.25">
      <c r="Q577" s="107">
        <v>574</v>
      </c>
      <c r="R577" s="107" t="e">
        <f t="shared" ca="1" si="94"/>
        <v>#REF!</v>
      </c>
      <c r="S577" s="107" t="e">
        <f t="shared" ca="1" si="95"/>
        <v>#REF!</v>
      </c>
      <c r="T577" s="107" t="e">
        <f t="shared" ca="1" si="96"/>
        <v>#REF!</v>
      </c>
      <c r="U577" s="107" t="str">
        <f t="shared" ca="1" si="97"/>
        <v/>
      </c>
      <c r="V577" s="107">
        <f t="shared" ca="1" si="98"/>
        <v>0</v>
      </c>
      <c r="W577" s="107">
        <f t="shared" ca="1" si="100"/>
        <v>0</v>
      </c>
      <c r="X577" s="107">
        <f t="shared" ca="1" si="99"/>
        <v>0</v>
      </c>
      <c r="Y577" s="107">
        <f t="shared" ca="1" si="101"/>
        <v>0.99999999999999989</v>
      </c>
    </row>
    <row r="578" spans="17:25" x14ac:dyDescent="0.25">
      <c r="Q578" s="107">
        <v>575</v>
      </c>
      <c r="R578" s="107" t="e">
        <f t="shared" ca="1" si="94"/>
        <v>#REF!</v>
      </c>
      <c r="S578" s="107" t="e">
        <f t="shared" ca="1" si="95"/>
        <v>#REF!</v>
      </c>
      <c r="T578" s="107" t="e">
        <f t="shared" ca="1" si="96"/>
        <v>#REF!</v>
      </c>
      <c r="U578" s="107" t="str">
        <f t="shared" ca="1" si="97"/>
        <v/>
      </c>
      <c r="V578" s="107">
        <f t="shared" ca="1" si="98"/>
        <v>0</v>
      </c>
      <c r="W578" s="107">
        <f t="shared" ca="1" si="100"/>
        <v>0</v>
      </c>
      <c r="X578" s="107">
        <f t="shared" ca="1" si="99"/>
        <v>0</v>
      </c>
      <c r="Y578" s="107">
        <f t="shared" ca="1" si="101"/>
        <v>0.99999999999999989</v>
      </c>
    </row>
    <row r="579" spans="17:25" x14ac:dyDescent="0.25">
      <c r="Q579" s="107">
        <v>576</v>
      </c>
      <c r="R579" s="107" t="e">
        <f t="shared" ca="1" si="94"/>
        <v>#REF!</v>
      </c>
      <c r="S579" s="107" t="e">
        <f t="shared" ca="1" si="95"/>
        <v>#REF!</v>
      </c>
      <c r="T579" s="107" t="e">
        <f t="shared" ca="1" si="96"/>
        <v>#REF!</v>
      </c>
      <c r="U579" s="107" t="str">
        <f t="shared" ca="1" si="97"/>
        <v/>
      </c>
      <c r="V579" s="107">
        <f t="shared" ca="1" si="98"/>
        <v>0</v>
      </c>
      <c r="W579" s="107">
        <f t="shared" ca="1" si="100"/>
        <v>0</v>
      </c>
      <c r="X579" s="107">
        <f t="shared" ca="1" si="99"/>
        <v>0</v>
      </c>
      <c r="Y579" s="107">
        <f t="shared" ca="1" si="101"/>
        <v>0.99999999999999989</v>
      </c>
    </row>
    <row r="580" spans="17:25" x14ac:dyDescent="0.25">
      <c r="Q580" s="107">
        <v>577</v>
      </c>
      <c r="R580" s="107" t="e">
        <f t="shared" ref="R580:R643" ca="1" si="102">INDEX(INDIRECT($K$5),Q580,1)</f>
        <v>#REF!</v>
      </c>
      <c r="S580" s="107" t="e">
        <f t="shared" ref="S580:S643" ca="1" si="103">INDEX(INDIRECT($K$5),Q580,9)</f>
        <v>#REF!</v>
      </c>
      <c r="T580" s="107" t="e">
        <f t="shared" ref="T580:T643" ca="1" si="104">VLOOKUP(S580,Table_RndRarity,3,0)</f>
        <v>#REF!</v>
      </c>
      <c r="U580" s="107" t="str">
        <f t="shared" ref="U580:U643" ca="1" si="105">IFERROR(IF(T580=1,R580,""),"")</f>
        <v/>
      </c>
      <c r="V580" s="107">
        <f t="shared" ref="V580:V643" ca="1" si="106">IFERROR(VLOOKUP(U580,INDIRECT($K$5),10,0),0)</f>
        <v>0</v>
      </c>
      <c r="W580" s="107">
        <f t="shared" ca="1" si="100"/>
        <v>0</v>
      </c>
      <c r="X580" s="107">
        <f t="shared" ref="X580:X643" ca="1" si="107">W580/$W$2</f>
        <v>0</v>
      </c>
      <c r="Y580" s="107">
        <f t="shared" ca="1" si="101"/>
        <v>0.99999999999999989</v>
      </c>
    </row>
    <row r="581" spans="17:25" x14ac:dyDescent="0.25">
      <c r="Q581" s="107">
        <v>578</v>
      </c>
      <c r="R581" s="107" t="e">
        <f t="shared" ca="1" si="102"/>
        <v>#REF!</v>
      </c>
      <c r="S581" s="107" t="e">
        <f t="shared" ca="1" si="103"/>
        <v>#REF!</v>
      </c>
      <c r="T581" s="107" t="e">
        <f t="shared" ca="1" si="104"/>
        <v>#REF!</v>
      </c>
      <c r="U581" s="107" t="str">
        <f t="shared" ca="1" si="105"/>
        <v/>
      </c>
      <c r="V581" s="107">
        <f t="shared" ca="1" si="106"/>
        <v>0</v>
      </c>
      <c r="W581" s="107">
        <f t="shared" ref="W581:W644" ca="1" si="108">IF(V581&gt;0,(($V$1-V581)/$V$2)+($S$2*(V581/$V$1)),0)</f>
        <v>0</v>
      </c>
      <c r="X581" s="107">
        <f t="shared" ca="1" si="107"/>
        <v>0</v>
      </c>
      <c r="Y581" s="107">
        <f t="shared" ref="Y581:Y644" ca="1" si="109">X581+Y580</f>
        <v>0.99999999999999989</v>
      </c>
    </row>
    <row r="582" spans="17:25" x14ac:dyDescent="0.25">
      <c r="Q582" s="107">
        <v>579</v>
      </c>
      <c r="R582" s="107" t="e">
        <f t="shared" ca="1" si="102"/>
        <v>#REF!</v>
      </c>
      <c r="S582" s="107" t="e">
        <f t="shared" ca="1" si="103"/>
        <v>#REF!</v>
      </c>
      <c r="T582" s="107" t="e">
        <f t="shared" ca="1" si="104"/>
        <v>#REF!</v>
      </c>
      <c r="U582" s="107" t="str">
        <f t="shared" ca="1" si="105"/>
        <v/>
      </c>
      <c r="V582" s="107">
        <f t="shared" ca="1" si="106"/>
        <v>0</v>
      </c>
      <c r="W582" s="107">
        <f t="shared" ca="1" si="108"/>
        <v>0</v>
      </c>
      <c r="X582" s="107">
        <f t="shared" ca="1" si="107"/>
        <v>0</v>
      </c>
      <c r="Y582" s="107">
        <f t="shared" ca="1" si="109"/>
        <v>0.99999999999999989</v>
      </c>
    </row>
    <row r="583" spans="17:25" x14ac:dyDescent="0.25">
      <c r="Q583" s="107">
        <v>580</v>
      </c>
      <c r="R583" s="107" t="e">
        <f t="shared" ca="1" si="102"/>
        <v>#REF!</v>
      </c>
      <c r="S583" s="107" t="e">
        <f t="shared" ca="1" si="103"/>
        <v>#REF!</v>
      </c>
      <c r="T583" s="107" t="e">
        <f t="shared" ca="1" si="104"/>
        <v>#REF!</v>
      </c>
      <c r="U583" s="107" t="str">
        <f t="shared" ca="1" si="105"/>
        <v/>
      </c>
      <c r="V583" s="107">
        <f t="shared" ca="1" si="106"/>
        <v>0</v>
      </c>
      <c r="W583" s="107">
        <f t="shared" ca="1" si="108"/>
        <v>0</v>
      </c>
      <c r="X583" s="107">
        <f t="shared" ca="1" si="107"/>
        <v>0</v>
      </c>
      <c r="Y583" s="107">
        <f t="shared" ca="1" si="109"/>
        <v>0.99999999999999989</v>
      </c>
    </row>
    <row r="584" spans="17:25" x14ac:dyDescent="0.25">
      <c r="Q584" s="107">
        <v>581</v>
      </c>
      <c r="R584" s="107" t="e">
        <f t="shared" ca="1" si="102"/>
        <v>#REF!</v>
      </c>
      <c r="S584" s="107" t="e">
        <f t="shared" ca="1" si="103"/>
        <v>#REF!</v>
      </c>
      <c r="T584" s="107" t="e">
        <f t="shared" ca="1" si="104"/>
        <v>#REF!</v>
      </c>
      <c r="U584" s="107" t="str">
        <f t="shared" ca="1" si="105"/>
        <v/>
      </c>
      <c r="V584" s="107">
        <f t="shared" ca="1" si="106"/>
        <v>0</v>
      </c>
      <c r="W584" s="107">
        <f t="shared" ca="1" si="108"/>
        <v>0</v>
      </c>
      <c r="X584" s="107">
        <f t="shared" ca="1" si="107"/>
        <v>0</v>
      </c>
      <c r="Y584" s="107">
        <f t="shared" ca="1" si="109"/>
        <v>0.99999999999999989</v>
      </c>
    </row>
    <row r="585" spans="17:25" x14ac:dyDescent="0.25">
      <c r="Q585" s="107">
        <v>582</v>
      </c>
      <c r="R585" s="107" t="e">
        <f t="shared" ca="1" si="102"/>
        <v>#REF!</v>
      </c>
      <c r="S585" s="107" t="e">
        <f t="shared" ca="1" si="103"/>
        <v>#REF!</v>
      </c>
      <c r="T585" s="107" t="e">
        <f t="shared" ca="1" si="104"/>
        <v>#REF!</v>
      </c>
      <c r="U585" s="107" t="str">
        <f t="shared" ca="1" si="105"/>
        <v/>
      </c>
      <c r="V585" s="107">
        <f t="shared" ca="1" si="106"/>
        <v>0</v>
      </c>
      <c r="W585" s="107">
        <f t="shared" ca="1" si="108"/>
        <v>0</v>
      </c>
      <c r="X585" s="107">
        <f t="shared" ca="1" si="107"/>
        <v>0</v>
      </c>
      <c r="Y585" s="107">
        <f t="shared" ca="1" si="109"/>
        <v>0.99999999999999989</v>
      </c>
    </row>
    <row r="586" spans="17:25" x14ac:dyDescent="0.25">
      <c r="Q586" s="107">
        <v>583</v>
      </c>
      <c r="R586" s="107" t="e">
        <f t="shared" ca="1" si="102"/>
        <v>#REF!</v>
      </c>
      <c r="S586" s="107" t="e">
        <f t="shared" ca="1" si="103"/>
        <v>#REF!</v>
      </c>
      <c r="T586" s="107" t="e">
        <f t="shared" ca="1" si="104"/>
        <v>#REF!</v>
      </c>
      <c r="U586" s="107" t="str">
        <f t="shared" ca="1" si="105"/>
        <v/>
      </c>
      <c r="V586" s="107">
        <f t="shared" ca="1" si="106"/>
        <v>0</v>
      </c>
      <c r="W586" s="107">
        <f t="shared" ca="1" si="108"/>
        <v>0</v>
      </c>
      <c r="X586" s="107">
        <f t="shared" ca="1" si="107"/>
        <v>0</v>
      </c>
      <c r="Y586" s="107">
        <f t="shared" ca="1" si="109"/>
        <v>0.99999999999999989</v>
      </c>
    </row>
    <row r="587" spans="17:25" x14ac:dyDescent="0.25">
      <c r="Q587" s="107">
        <v>584</v>
      </c>
      <c r="R587" s="107" t="e">
        <f t="shared" ca="1" si="102"/>
        <v>#REF!</v>
      </c>
      <c r="S587" s="107" t="e">
        <f t="shared" ca="1" si="103"/>
        <v>#REF!</v>
      </c>
      <c r="T587" s="107" t="e">
        <f t="shared" ca="1" si="104"/>
        <v>#REF!</v>
      </c>
      <c r="U587" s="107" t="str">
        <f t="shared" ca="1" si="105"/>
        <v/>
      </c>
      <c r="V587" s="107">
        <f t="shared" ca="1" si="106"/>
        <v>0</v>
      </c>
      <c r="W587" s="107">
        <f t="shared" ca="1" si="108"/>
        <v>0</v>
      </c>
      <c r="X587" s="107">
        <f t="shared" ca="1" si="107"/>
        <v>0</v>
      </c>
      <c r="Y587" s="107">
        <f t="shared" ca="1" si="109"/>
        <v>0.99999999999999989</v>
      </c>
    </row>
    <row r="588" spans="17:25" x14ac:dyDescent="0.25">
      <c r="Q588" s="107">
        <v>585</v>
      </c>
      <c r="R588" s="107" t="e">
        <f t="shared" ca="1" si="102"/>
        <v>#REF!</v>
      </c>
      <c r="S588" s="107" t="e">
        <f t="shared" ca="1" si="103"/>
        <v>#REF!</v>
      </c>
      <c r="T588" s="107" t="e">
        <f t="shared" ca="1" si="104"/>
        <v>#REF!</v>
      </c>
      <c r="U588" s="107" t="str">
        <f t="shared" ca="1" si="105"/>
        <v/>
      </c>
      <c r="V588" s="107">
        <f t="shared" ca="1" si="106"/>
        <v>0</v>
      </c>
      <c r="W588" s="107">
        <f t="shared" ca="1" si="108"/>
        <v>0</v>
      </c>
      <c r="X588" s="107">
        <f t="shared" ca="1" si="107"/>
        <v>0</v>
      </c>
      <c r="Y588" s="107">
        <f t="shared" ca="1" si="109"/>
        <v>0.99999999999999989</v>
      </c>
    </row>
    <row r="589" spans="17:25" x14ac:dyDescent="0.25">
      <c r="Q589" s="107">
        <v>586</v>
      </c>
      <c r="R589" s="107" t="e">
        <f t="shared" ca="1" si="102"/>
        <v>#REF!</v>
      </c>
      <c r="S589" s="107" t="e">
        <f t="shared" ca="1" si="103"/>
        <v>#REF!</v>
      </c>
      <c r="T589" s="107" t="e">
        <f t="shared" ca="1" si="104"/>
        <v>#REF!</v>
      </c>
      <c r="U589" s="107" t="str">
        <f t="shared" ca="1" si="105"/>
        <v/>
      </c>
      <c r="V589" s="107">
        <f t="shared" ca="1" si="106"/>
        <v>0</v>
      </c>
      <c r="W589" s="107">
        <f t="shared" ca="1" si="108"/>
        <v>0</v>
      </c>
      <c r="X589" s="107">
        <f t="shared" ca="1" si="107"/>
        <v>0</v>
      </c>
      <c r="Y589" s="107">
        <f t="shared" ca="1" si="109"/>
        <v>0.99999999999999989</v>
      </c>
    </row>
    <row r="590" spans="17:25" x14ac:dyDescent="0.25">
      <c r="Q590" s="107">
        <v>587</v>
      </c>
      <c r="R590" s="107" t="e">
        <f t="shared" ca="1" si="102"/>
        <v>#REF!</v>
      </c>
      <c r="S590" s="107" t="e">
        <f t="shared" ca="1" si="103"/>
        <v>#REF!</v>
      </c>
      <c r="T590" s="107" t="e">
        <f t="shared" ca="1" si="104"/>
        <v>#REF!</v>
      </c>
      <c r="U590" s="107" t="str">
        <f t="shared" ca="1" si="105"/>
        <v/>
      </c>
      <c r="V590" s="107">
        <f t="shared" ca="1" si="106"/>
        <v>0</v>
      </c>
      <c r="W590" s="107">
        <f t="shared" ca="1" si="108"/>
        <v>0</v>
      </c>
      <c r="X590" s="107">
        <f t="shared" ca="1" si="107"/>
        <v>0</v>
      </c>
      <c r="Y590" s="107">
        <f t="shared" ca="1" si="109"/>
        <v>0.99999999999999989</v>
      </c>
    </row>
    <row r="591" spans="17:25" x14ac:dyDescent="0.25">
      <c r="Q591" s="107">
        <v>588</v>
      </c>
      <c r="R591" s="107" t="e">
        <f t="shared" ca="1" si="102"/>
        <v>#REF!</v>
      </c>
      <c r="S591" s="107" t="e">
        <f t="shared" ca="1" si="103"/>
        <v>#REF!</v>
      </c>
      <c r="T591" s="107" t="e">
        <f t="shared" ca="1" si="104"/>
        <v>#REF!</v>
      </c>
      <c r="U591" s="107" t="str">
        <f t="shared" ca="1" si="105"/>
        <v/>
      </c>
      <c r="V591" s="107">
        <f t="shared" ca="1" si="106"/>
        <v>0</v>
      </c>
      <c r="W591" s="107">
        <f t="shared" ca="1" si="108"/>
        <v>0</v>
      </c>
      <c r="X591" s="107">
        <f t="shared" ca="1" si="107"/>
        <v>0</v>
      </c>
      <c r="Y591" s="107">
        <f t="shared" ca="1" si="109"/>
        <v>0.99999999999999989</v>
      </c>
    </row>
    <row r="592" spans="17:25" x14ac:dyDescent="0.25">
      <c r="Q592" s="107">
        <v>589</v>
      </c>
      <c r="R592" s="107" t="e">
        <f t="shared" ca="1" si="102"/>
        <v>#REF!</v>
      </c>
      <c r="S592" s="107" t="e">
        <f t="shared" ca="1" si="103"/>
        <v>#REF!</v>
      </c>
      <c r="T592" s="107" t="e">
        <f t="shared" ca="1" si="104"/>
        <v>#REF!</v>
      </c>
      <c r="U592" s="107" t="str">
        <f t="shared" ca="1" si="105"/>
        <v/>
      </c>
      <c r="V592" s="107">
        <f t="shared" ca="1" si="106"/>
        <v>0</v>
      </c>
      <c r="W592" s="107">
        <f t="shared" ca="1" si="108"/>
        <v>0</v>
      </c>
      <c r="X592" s="107">
        <f t="shared" ca="1" si="107"/>
        <v>0</v>
      </c>
      <c r="Y592" s="107">
        <f t="shared" ca="1" si="109"/>
        <v>0.99999999999999989</v>
      </c>
    </row>
    <row r="593" spans="17:25" x14ac:dyDescent="0.25">
      <c r="Q593" s="107">
        <v>590</v>
      </c>
      <c r="R593" s="107" t="e">
        <f t="shared" ca="1" si="102"/>
        <v>#REF!</v>
      </c>
      <c r="S593" s="107" t="e">
        <f t="shared" ca="1" si="103"/>
        <v>#REF!</v>
      </c>
      <c r="T593" s="107" t="e">
        <f t="shared" ca="1" si="104"/>
        <v>#REF!</v>
      </c>
      <c r="U593" s="107" t="str">
        <f t="shared" ca="1" si="105"/>
        <v/>
      </c>
      <c r="V593" s="107">
        <f t="shared" ca="1" si="106"/>
        <v>0</v>
      </c>
      <c r="W593" s="107">
        <f t="shared" ca="1" si="108"/>
        <v>0</v>
      </c>
      <c r="X593" s="107">
        <f t="shared" ca="1" si="107"/>
        <v>0</v>
      </c>
      <c r="Y593" s="107">
        <f t="shared" ca="1" si="109"/>
        <v>0.99999999999999989</v>
      </c>
    </row>
    <row r="594" spans="17:25" x14ac:dyDescent="0.25">
      <c r="Q594" s="107">
        <v>591</v>
      </c>
      <c r="R594" s="107" t="e">
        <f t="shared" ca="1" si="102"/>
        <v>#REF!</v>
      </c>
      <c r="S594" s="107" t="e">
        <f t="shared" ca="1" si="103"/>
        <v>#REF!</v>
      </c>
      <c r="T594" s="107" t="e">
        <f t="shared" ca="1" si="104"/>
        <v>#REF!</v>
      </c>
      <c r="U594" s="107" t="str">
        <f t="shared" ca="1" si="105"/>
        <v/>
      </c>
      <c r="V594" s="107">
        <f t="shared" ca="1" si="106"/>
        <v>0</v>
      </c>
      <c r="W594" s="107">
        <f t="shared" ca="1" si="108"/>
        <v>0</v>
      </c>
      <c r="X594" s="107">
        <f t="shared" ca="1" si="107"/>
        <v>0</v>
      </c>
      <c r="Y594" s="107">
        <f t="shared" ca="1" si="109"/>
        <v>0.99999999999999989</v>
      </c>
    </row>
    <row r="595" spans="17:25" x14ac:dyDescent="0.25">
      <c r="Q595" s="107">
        <v>592</v>
      </c>
      <c r="R595" s="107" t="e">
        <f t="shared" ca="1" si="102"/>
        <v>#REF!</v>
      </c>
      <c r="S595" s="107" t="e">
        <f t="shared" ca="1" si="103"/>
        <v>#REF!</v>
      </c>
      <c r="T595" s="107" t="e">
        <f t="shared" ca="1" si="104"/>
        <v>#REF!</v>
      </c>
      <c r="U595" s="107" t="str">
        <f t="shared" ca="1" si="105"/>
        <v/>
      </c>
      <c r="V595" s="107">
        <f t="shared" ca="1" si="106"/>
        <v>0</v>
      </c>
      <c r="W595" s="107">
        <f t="shared" ca="1" si="108"/>
        <v>0</v>
      </c>
      <c r="X595" s="107">
        <f t="shared" ca="1" si="107"/>
        <v>0</v>
      </c>
      <c r="Y595" s="107">
        <f t="shared" ca="1" si="109"/>
        <v>0.99999999999999989</v>
      </c>
    </row>
    <row r="596" spans="17:25" x14ac:dyDescent="0.25">
      <c r="Q596" s="107">
        <v>593</v>
      </c>
      <c r="R596" s="107" t="e">
        <f t="shared" ca="1" si="102"/>
        <v>#REF!</v>
      </c>
      <c r="S596" s="107" t="e">
        <f t="shared" ca="1" si="103"/>
        <v>#REF!</v>
      </c>
      <c r="T596" s="107" t="e">
        <f t="shared" ca="1" si="104"/>
        <v>#REF!</v>
      </c>
      <c r="U596" s="107" t="str">
        <f t="shared" ca="1" si="105"/>
        <v/>
      </c>
      <c r="V596" s="107">
        <f t="shared" ca="1" si="106"/>
        <v>0</v>
      </c>
      <c r="W596" s="107">
        <f t="shared" ca="1" si="108"/>
        <v>0</v>
      </c>
      <c r="X596" s="107">
        <f t="shared" ca="1" si="107"/>
        <v>0</v>
      </c>
      <c r="Y596" s="107">
        <f t="shared" ca="1" si="109"/>
        <v>0.99999999999999989</v>
      </c>
    </row>
    <row r="597" spans="17:25" x14ac:dyDescent="0.25">
      <c r="Q597" s="107">
        <v>594</v>
      </c>
      <c r="R597" s="107" t="e">
        <f t="shared" ca="1" si="102"/>
        <v>#REF!</v>
      </c>
      <c r="S597" s="107" t="e">
        <f t="shared" ca="1" si="103"/>
        <v>#REF!</v>
      </c>
      <c r="T597" s="107" t="e">
        <f t="shared" ca="1" si="104"/>
        <v>#REF!</v>
      </c>
      <c r="U597" s="107" t="str">
        <f t="shared" ca="1" si="105"/>
        <v/>
      </c>
      <c r="V597" s="107">
        <f t="shared" ca="1" si="106"/>
        <v>0</v>
      </c>
      <c r="W597" s="107">
        <f t="shared" ca="1" si="108"/>
        <v>0</v>
      </c>
      <c r="X597" s="107">
        <f t="shared" ca="1" si="107"/>
        <v>0</v>
      </c>
      <c r="Y597" s="107">
        <f t="shared" ca="1" si="109"/>
        <v>0.99999999999999989</v>
      </c>
    </row>
    <row r="598" spans="17:25" x14ac:dyDescent="0.25">
      <c r="Q598" s="107">
        <v>595</v>
      </c>
      <c r="R598" s="107" t="e">
        <f t="shared" ca="1" si="102"/>
        <v>#REF!</v>
      </c>
      <c r="S598" s="107" t="e">
        <f t="shared" ca="1" si="103"/>
        <v>#REF!</v>
      </c>
      <c r="T598" s="107" t="e">
        <f t="shared" ca="1" si="104"/>
        <v>#REF!</v>
      </c>
      <c r="U598" s="107" t="str">
        <f t="shared" ca="1" si="105"/>
        <v/>
      </c>
      <c r="V598" s="107">
        <f t="shared" ca="1" si="106"/>
        <v>0</v>
      </c>
      <c r="W598" s="107">
        <f t="shared" ca="1" si="108"/>
        <v>0</v>
      </c>
      <c r="X598" s="107">
        <f t="shared" ca="1" si="107"/>
        <v>0</v>
      </c>
      <c r="Y598" s="107">
        <f t="shared" ca="1" si="109"/>
        <v>0.99999999999999989</v>
      </c>
    </row>
    <row r="599" spans="17:25" x14ac:dyDescent="0.25">
      <c r="Q599" s="107">
        <v>596</v>
      </c>
      <c r="R599" s="107" t="e">
        <f t="shared" ca="1" si="102"/>
        <v>#REF!</v>
      </c>
      <c r="S599" s="107" t="e">
        <f t="shared" ca="1" si="103"/>
        <v>#REF!</v>
      </c>
      <c r="T599" s="107" t="e">
        <f t="shared" ca="1" si="104"/>
        <v>#REF!</v>
      </c>
      <c r="U599" s="107" t="str">
        <f t="shared" ca="1" si="105"/>
        <v/>
      </c>
      <c r="V599" s="107">
        <f t="shared" ca="1" si="106"/>
        <v>0</v>
      </c>
      <c r="W599" s="107">
        <f t="shared" ca="1" si="108"/>
        <v>0</v>
      </c>
      <c r="X599" s="107">
        <f t="shared" ca="1" si="107"/>
        <v>0</v>
      </c>
      <c r="Y599" s="107">
        <f t="shared" ca="1" si="109"/>
        <v>0.99999999999999989</v>
      </c>
    </row>
    <row r="600" spans="17:25" x14ac:dyDescent="0.25">
      <c r="Q600" s="107">
        <v>597</v>
      </c>
      <c r="R600" s="107" t="e">
        <f t="shared" ca="1" si="102"/>
        <v>#REF!</v>
      </c>
      <c r="S600" s="107" t="e">
        <f t="shared" ca="1" si="103"/>
        <v>#REF!</v>
      </c>
      <c r="T600" s="107" t="e">
        <f t="shared" ca="1" si="104"/>
        <v>#REF!</v>
      </c>
      <c r="U600" s="107" t="str">
        <f t="shared" ca="1" si="105"/>
        <v/>
      </c>
      <c r="V600" s="107">
        <f t="shared" ca="1" si="106"/>
        <v>0</v>
      </c>
      <c r="W600" s="107">
        <f t="shared" ca="1" si="108"/>
        <v>0</v>
      </c>
      <c r="X600" s="107">
        <f t="shared" ca="1" si="107"/>
        <v>0</v>
      </c>
      <c r="Y600" s="107">
        <f t="shared" ca="1" si="109"/>
        <v>0.99999999999999989</v>
      </c>
    </row>
    <row r="601" spans="17:25" x14ac:dyDescent="0.25">
      <c r="Q601" s="107">
        <v>598</v>
      </c>
      <c r="R601" s="107" t="e">
        <f t="shared" ca="1" si="102"/>
        <v>#REF!</v>
      </c>
      <c r="S601" s="107" t="e">
        <f t="shared" ca="1" si="103"/>
        <v>#REF!</v>
      </c>
      <c r="T601" s="107" t="e">
        <f t="shared" ca="1" si="104"/>
        <v>#REF!</v>
      </c>
      <c r="U601" s="107" t="str">
        <f t="shared" ca="1" si="105"/>
        <v/>
      </c>
      <c r="V601" s="107">
        <f t="shared" ca="1" si="106"/>
        <v>0</v>
      </c>
      <c r="W601" s="107">
        <f t="shared" ca="1" si="108"/>
        <v>0</v>
      </c>
      <c r="X601" s="107">
        <f t="shared" ca="1" si="107"/>
        <v>0</v>
      </c>
      <c r="Y601" s="107">
        <f t="shared" ca="1" si="109"/>
        <v>0.99999999999999989</v>
      </c>
    </row>
    <row r="602" spans="17:25" x14ac:dyDescent="0.25">
      <c r="Q602" s="107">
        <v>599</v>
      </c>
      <c r="R602" s="107" t="e">
        <f t="shared" ca="1" si="102"/>
        <v>#REF!</v>
      </c>
      <c r="S602" s="107" t="e">
        <f t="shared" ca="1" si="103"/>
        <v>#REF!</v>
      </c>
      <c r="T602" s="107" t="e">
        <f t="shared" ca="1" si="104"/>
        <v>#REF!</v>
      </c>
      <c r="U602" s="107" t="str">
        <f t="shared" ca="1" si="105"/>
        <v/>
      </c>
      <c r="V602" s="107">
        <f t="shared" ca="1" si="106"/>
        <v>0</v>
      </c>
      <c r="W602" s="107">
        <f t="shared" ca="1" si="108"/>
        <v>0</v>
      </c>
      <c r="X602" s="107">
        <f t="shared" ca="1" si="107"/>
        <v>0</v>
      </c>
      <c r="Y602" s="107">
        <f t="shared" ca="1" si="109"/>
        <v>0.99999999999999989</v>
      </c>
    </row>
    <row r="603" spans="17:25" x14ac:dyDescent="0.25">
      <c r="Q603" s="107">
        <v>600</v>
      </c>
      <c r="R603" s="107" t="e">
        <f t="shared" ca="1" si="102"/>
        <v>#REF!</v>
      </c>
      <c r="S603" s="107" t="e">
        <f t="shared" ca="1" si="103"/>
        <v>#REF!</v>
      </c>
      <c r="T603" s="107" t="e">
        <f t="shared" ca="1" si="104"/>
        <v>#REF!</v>
      </c>
      <c r="U603" s="107" t="str">
        <f t="shared" ca="1" si="105"/>
        <v/>
      </c>
      <c r="V603" s="107">
        <f t="shared" ca="1" si="106"/>
        <v>0</v>
      </c>
      <c r="W603" s="107">
        <f t="shared" ca="1" si="108"/>
        <v>0</v>
      </c>
      <c r="X603" s="107">
        <f t="shared" ca="1" si="107"/>
        <v>0</v>
      </c>
      <c r="Y603" s="107">
        <f t="shared" ca="1" si="109"/>
        <v>0.99999999999999989</v>
      </c>
    </row>
    <row r="604" spans="17:25" x14ac:dyDescent="0.25">
      <c r="Q604" s="107">
        <v>601</v>
      </c>
      <c r="R604" s="107" t="e">
        <f t="shared" ca="1" si="102"/>
        <v>#REF!</v>
      </c>
      <c r="S604" s="107" t="e">
        <f t="shared" ca="1" si="103"/>
        <v>#REF!</v>
      </c>
      <c r="T604" s="107" t="e">
        <f t="shared" ca="1" si="104"/>
        <v>#REF!</v>
      </c>
      <c r="U604" s="107" t="str">
        <f t="shared" ca="1" si="105"/>
        <v/>
      </c>
      <c r="V604" s="107">
        <f t="shared" ca="1" si="106"/>
        <v>0</v>
      </c>
      <c r="W604" s="107">
        <f t="shared" ca="1" si="108"/>
        <v>0</v>
      </c>
      <c r="X604" s="107">
        <f t="shared" ca="1" si="107"/>
        <v>0</v>
      </c>
      <c r="Y604" s="107">
        <f t="shared" ca="1" si="109"/>
        <v>0.99999999999999989</v>
      </c>
    </row>
    <row r="605" spans="17:25" x14ac:dyDescent="0.25">
      <c r="Q605" s="107">
        <v>602</v>
      </c>
      <c r="R605" s="107" t="e">
        <f t="shared" ca="1" si="102"/>
        <v>#REF!</v>
      </c>
      <c r="S605" s="107" t="e">
        <f t="shared" ca="1" si="103"/>
        <v>#REF!</v>
      </c>
      <c r="T605" s="107" t="e">
        <f t="shared" ca="1" si="104"/>
        <v>#REF!</v>
      </c>
      <c r="U605" s="107" t="str">
        <f t="shared" ca="1" si="105"/>
        <v/>
      </c>
      <c r="V605" s="107">
        <f t="shared" ca="1" si="106"/>
        <v>0</v>
      </c>
      <c r="W605" s="107">
        <f t="shared" ca="1" si="108"/>
        <v>0</v>
      </c>
      <c r="X605" s="107">
        <f t="shared" ca="1" si="107"/>
        <v>0</v>
      </c>
      <c r="Y605" s="107">
        <f t="shared" ca="1" si="109"/>
        <v>0.99999999999999989</v>
      </c>
    </row>
    <row r="606" spans="17:25" x14ac:dyDescent="0.25">
      <c r="Q606" s="107">
        <v>603</v>
      </c>
      <c r="R606" s="107" t="e">
        <f t="shared" ca="1" si="102"/>
        <v>#REF!</v>
      </c>
      <c r="S606" s="107" t="e">
        <f t="shared" ca="1" si="103"/>
        <v>#REF!</v>
      </c>
      <c r="T606" s="107" t="e">
        <f t="shared" ca="1" si="104"/>
        <v>#REF!</v>
      </c>
      <c r="U606" s="107" t="str">
        <f t="shared" ca="1" si="105"/>
        <v/>
      </c>
      <c r="V606" s="107">
        <f t="shared" ca="1" si="106"/>
        <v>0</v>
      </c>
      <c r="W606" s="107">
        <f t="shared" ca="1" si="108"/>
        <v>0</v>
      </c>
      <c r="X606" s="107">
        <f t="shared" ca="1" si="107"/>
        <v>0</v>
      </c>
      <c r="Y606" s="107">
        <f t="shared" ca="1" si="109"/>
        <v>0.99999999999999989</v>
      </c>
    </row>
    <row r="607" spans="17:25" x14ac:dyDescent="0.25">
      <c r="Q607" s="107">
        <v>604</v>
      </c>
      <c r="R607" s="107" t="e">
        <f t="shared" ca="1" si="102"/>
        <v>#REF!</v>
      </c>
      <c r="S607" s="107" t="e">
        <f t="shared" ca="1" si="103"/>
        <v>#REF!</v>
      </c>
      <c r="T607" s="107" t="e">
        <f t="shared" ca="1" si="104"/>
        <v>#REF!</v>
      </c>
      <c r="U607" s="107" t="str">
        <f t="shared" ca="1" si="105"/>
        <v/>
      </c>
      <c r="V607" s="107">
        <f t="shared" ca="1" si="106"/>
        <v>0</v>
      </c>
      <c r="W607" s="107">
        <f t="shared" ca="1" si="108"/>
        <v>0</v>
      </c>
      <c r="X607" s="107">
        <f t="shared" ca="1" si="107"/>
        <v>0</v>
      </c>
      <c r="Y607" s="107">
        <f t="shared" ca="1" si="109"/>
        <v>0.99999999999999989</v>
      </c>
    </row>
    <row r="608" spans="17:25" x14ac:dyDescent="0.25">
      <c r="Q608" s="107">
        <v>605</v>
      </c>
      <c r="R608" s="107" t="e">
        <f t="shared" ca="1" si="102"/>
        <v>#REF!</v>
      </c>
      <c r="S608" s="107" t="e">
        <f t="shared" ca="1" si="103"/>
        <v>#REF!</v>
      </c>
      <c r="T608" s="107" t="e">
        <f t="shared" ca="1" si="104"/>
        <v>#REF!</v>
      </c>
      <c r="U608" s="107" t="str">
        <f t="shared" ca="1" si="105"/>
        <v/>
      </c>
      <c r="V608" s="107">
        <f t="shared" ca="1" si="106"/>
        <v>0</v>
      </c>
      <c r="W608" s="107">
        <f t="shared" ca="1" si="108"/>
        <v>0</v>
      </c>
      <c r="X608" s="107">
        <f t="shared" ca="1" si="107"/>
        <v>0</v>
      </c>
      <c r="Y608" s="107">
        <f t="shared" ca="1" si="109"/>
        <v>0.99999999999999989</v>
      </c>
    </row>
    <row r="609" spans="17:25" x14ac:dyDescent="0.25">
      <c r="Q609" s="107">
        <v>606</v>
      </c>
      <c r="R609" s="107" t="e">
        <f t="shared" ca="1" si="102"/>
        <v>#REF!</v>
      </c>
      <c r="S609" s="107" t="e">
        <f t="shared" ca="1" si="103"/>
        <v>#REF!</v>
      </c>
      <c r="T609" s="107" t="e">
        <f t="shared" ca="1" si="104"/>
        <v>#REF!</v>
      </c>
      <c r="U609" s="107" t="str">
        <f t="shared" ca="1" si="105"/>
        <v/>
      </c>
      <c r="V609" s="107">
        <f t="shared" ca="1" si="106"/>
        <v>0</v>
      </c>
      <c r="W609" s="107">
        <f t="shared" ca="1" si="108"/>
        <v>0</v>
      </c>
      <c r="X609" s="107">
        <f t="shared" ca="1" si="107"/>
        <v>0</v>
      </c>
      <c r="Y609" s="107">
        <f t="shared" ca="1" si="109"/>
        <v>0.99999999999999989</v>
      </c>
    </row>
    <row r="610" spans="17:25" x14ac:dyDescent="0.25">
      <c r="Q610" s="107">
        <v>607</v>
      </c>
      <c r="R610" s="107" t="e">
        <f t="shared" ca="1" si="102"/>
        <v>#REF!</v>
      </c>
      <c r="S610" s="107" t="e">
        <f t="shared" ca="1" si="103"/>
        <v>#REF!</v>
      </c>
      <c r="T610" s="107" t="e">
        <f t="shared" ca="1" si="104"/>
        <v>#REF!</v>
      </c>
      <c r="U610" s="107" t="str">
        <f t="shared" ca="1" si="105"/>
        <v/>
      </c>
      <c r="V610" s="107">
        <f t="shared" ca="1" si="106"/>
        <v>0</v>
      </c>
      <c r="W610" s="107">
        <f t="shared" ca="1" si="108"/>
        <v>0</v>
      </c>
      <c r="X610" s="107">
        <f t="shared" ca="1" si="107"/>
        <v>0</v>
      </c>
      <c r="Y610" s="107">
        <f t="shared" ca="1" si="109"/>
        <v>0.99999999999999989</v>
      </c>
    </row>
    <row r="611" spans="17:25" x14ac:dyDescent="0.25">
      <c r="Q611" s="107">
        <v>608</v>
      </c>
      <c r="R611" s="107" t="e">
        <f t="shared" ca="1" si="102"/>
        <v>#REF!</v>
      </c>
      <c r="S611" s="107" t="e">
        <f t="shared" ca="1" si="103"/>
        <v>#REF!</v>
      </c>
      <c r="T611" s="107" t="e">
        <f t="shared" ca="1" si="104"/>
        <v>#REF!</v>
      </c>
      <c r="U611" s="107" t="str">
        <f t="shared" ca="1" si="105"/>
        <v/>
      </c>
      <c r="V611" s="107">
        <f t="shared" ca="1" si="106"/>
        <v>0</v>
      </c>
      <c r="W611" s="107">
        <f t="shared" ca="1" si="108"/>
        <v>0</v>
      </c>
      <c r="X611" s="107">
        <f t="shared" ca="1" si="107"/>
        <v>0</v>
      </c>
      <c r="Y611" s="107">
        <f t="shared" ca="1" si="109"/>
        <v>0.99999999999999989</v>
      </c>
    </row>
    <row r="612" spans="17:25" x14ac:dyDescent="0.25">
      <c r="Q612" s="107">
        <v>609</v>
      </c>
      <c r="R612" s="107" t="e">
        <f t="shared" ca="1" si="102"/>
        <v>#REF!</v>
      </c>
      <c r="S612" s="107" t="e">
        <f t="shared" ca="1" si="103"/>
        <v>#REF!</v>
      </c>
      <c r="T612" s="107" t="e">
        <f t="shared" ca="1" si="104"/>
        <v>#REF!</v>
      </c>
      <c r="U612" s="107" t="str">
        <f t="shared" ca="1" si="105"/>
        <v/>
      </c>
      <c r="V612" s="107">
        <f t="shared" ca="1" si="106"/>
        <v>0</v>
      </c>
      <c r="W612" s="107">
        <f t="shared" ca="1" si="108"/>
        <v>0</v>
      </c>
      <c r="X612" s="107">
        <f t="shared" ca="1" si="107"/>
        <v>0</v>
      </c>
      <c r="Y612" s="107">
        <f t="shared" ca="1" si="109"/>
        <v>0.99999999999999989</v>
      </c>
    </row>
    <row r="613" spans="17:25" x14ac:dyDescent="0.25">
      <c r="Q613" s="107">
        <v>610</v>
      </c>
      <c r="R613" s="107" t="e">
        <f t="shared" ca="1" si="102"/>
        <v>#REF!</v>
      </c>
      <c r="S613" s="107" t="e">
        <f t="shared" ca="1" si="103"/>
        <v>#REF!</v>
      </c>
      <c r="T613" s="107" t="e">
        <f t="shared" ca="1" si="104"/>
        <v>#REF!</v>
      </c>
      <c r="U613" s="107" t="str">
        <f t="shared" ca="1" si="105"/>
        <v/>
      </c>
      <c r="V613" s="107">
        <f t="shared" ca="1" si="106"/>
        <v>0</v>
      </c>
      <c r="W613" s="107">
        <f t="shared" ca="1" si="108"/>
        <v>0</v>
      </c>
      <c r="X613" s="107">
        <f t="shared" ca="1" si="107"/>
        <v>0</v>
      </c>
      <c r="Y613" s="107">
        <f t="shared" ca="1" si="109"/>
        <v>0.99999999999999989</v>
      </c>
    </row>
    <row r="614" spans="17:25" x14ac:dyDescent="0.25">
      <c r="Q614" s="107">
        <v>611</v>
      </c>
      <c r="R614" s="107" t="e">
        <f t="shared" ca="1" si="102"/>
        <v>#REF!</v>
      </c>
      <c r="S614" s="107" t="e">
        <f t="shared" ca="1" si="103"/>
        <v>#REF!</v>
      </c>
      <c r="T614" s="107" t="e">
        <f t="shared" ca="1" si="104"/>
        <v>#REF!</v>
      </c>
      <c r="U614" s="107" t="str">
        <f t="shared" ca="1" si="105"/>
        <v/>
      </c>
      <c r="V614" s="107">
        <f t="shared" ca="1" si="106"/>
        <v>0</v>
      </c>
      <c r="W614" s="107">
        <f t="shared" ca="1" si="108"/>
        <v>0</v>
      </c>
      <c r="X614" s="107">
        <f t="shared" ca="1" si="107"/>
        <v>0</v>
      </c>
      <c r="Y614" s="107">
        <f t="shared" ca="1" si="109"/>
        <v>0.99999999999999989</v>
      </c>
    </row>
    <row r="615" spans="17:25" x14ac:dyDescent="0.25">
      <c r="Q615" s="107">
        <v>612</v>
      </c>
      <c r="R615" s="107" t="e">
        <f t="shared" ca="1" si="102"/>
        <v>#REF!</v>
      </c>
      <c r="S615" s="107" t="e">
        <f t="shared" ca="1" si="103"/>
        <v>#REF!</v>
      </c>
      <c r="T615" s="107" t="e">
        <f t="shared" ca="1" si="104"/>
        <v>#REF!</v>
      </c>
      <c r="U615" s="107" t="str">
        <f t="shared" ca="1" si="105"/>
        <v/>
      </c>
      <c r="V615" s="107">
        <f t="shared" ca="1" si="106"/>
        <v>0</v>
      </c>
      <c r="W615" s="107">
        <f t="shared" ca="1" si="108"/>
        <v>0</v>
      </c>
      <c r="X615" s="107">
        <f t="shared" ca="1" si="107"/>
        <v>0</v>
      </c>
      <c r="Y615" s="107">
        <f t="shared" ca="1" si="109"/>
        <v>0.99999999999999989</v>
      </c>
    </row>
    <row r="616" spans="17:25" x14ac:dyDescent="0.25">
      <c r="Q616" s="107">
        <v>613</v>
      </c>
      <c r="R616" s="107" t="e">
        <f t="shared" ca="1" si="102"/>
        <v>#REF!</v>
      </c>
      <c r="S616" s="107" t="e">
        <f t="shared" ca="1" si="103"/>
        <v>#REF!</v>
      </c>
      <c r="T616" s="107" t="e">
        <f t="shared" ca="1" si="104"/>
        <v>#REF!</v>
      </c>
      <c r="U616" s="107" t="str">
        <f t="shared" ca="1" si="105"/>
        <v/>
      </c>
      <c r="V616" s="107">
        <f t="shared" ca="1" si="106"/>
        <v>0</v>
      </c>
      <c r="W616" s="107">
        <f t="shared" ca="1" si="108"/>
        <v>0</v>
      </c>
      <c r="X616" s="107">
        <f t="shared" ca="1" si="107"/>
        <v>0</v>
      </c>
      <c r="Y616" s="107">
        <f t="shared" ca="1" si="109"/>
        <v>0.99999999999999989</v>
      </c>
    </row>
    <row r="617" spans="17:25" x14ac:dyDescent="0.25">
      <c r="Q617" s="107">
        <v>614</v>
      </c>
      <c r="R617" s="107" t="e">
        <f t="shared" ca="1" si="102"/>
        <v>#REF!</v>
      </c>
      <c r="S617" s="107" t="e">
        <f t="shared" ca="1" si="103"/>
        <v>#REF!</v>
      </c>
      <c r="T617" s="107" t="e">
        <f t="shared" ca="1" si="104"/>
        <v>#REF!</v>
      </c>
      <c r="U617" s="107" t="str">
        <f t="shared" ca="1" si="105"/>
        <v/>
      </c>
      <c r="V617" s="107">
        <f t="shared" ca="1" si="106"/>
        <v>0</v>
      </c>
      <c r="W617" s="107">
        <f t="shared" ca="1" si="108"/>
        <v>0</v>
      </c>
      <c r="X617" s="107">
        <f t="shared" ca="1" si="107"/>
        <v>0</v>
      </c>
      <c r="Y617" s="107">
        <f t="shared" ca="1" si="109"/>
        <v>0.99999999999999989</v>
      </c>
    </row>
    <row r="618" spans="17:25" x14ac:dyDescent="0.25">
      <c r="Q618" s="107">
        <v>615</v>
      </c>
      <c r="R618" s="107" t="e">
        <f t="shared" ca="1" si="102"/>
        <v>#REF!</v>
      </c>
      <c r="S618" s="107" t="e">
        <f t="shared" ca="1" si="103"/>
        <v>#REF!</v>
      </c>
      <c r="T618" s="107" t="e">
        <f t="shared" ca="1" si="104"/>
        <v>#REF!</v>
      </c>
      <c r="U618" s="107" t="str">
        <f t="shared" ca="1" si="105"/>
        <v/>
      </c>
      <c r="V618" s="107">
        <f t="shared" ca="1" si="106"/>
        <v>0</v>
      </c>
      <c r="W618" s="107">
        <f t="shared" ca="1" si="108"/>
        <v>0</v>
      </c>
      <c r="X618" s="107">
        <f t="shared" ca="1" si="107"/>
        <v>0</v>
      </c>
      <c r="Y618" s="107">
        <f t="shared" ca="1" si="109"/>
        <v>0.99999999999999989</v>
      </c>
    </row>
    <row r="619" spans="17:25" x14ac:dyDescent="0.25">
      <c r="Q619" s="107">
        <v>616</v>
      </c>
      <c r="R619" s="107" t="e">
        <f t="shared" ca="1" si="102"/>
        <v>#REF!</v>
      </c>
      <c r="S619" s="107" t="e">
        <f t="shared" ca="1" si="103"/>
        <v>#REF!</v>
      </c>
      <c r="T619" s="107" t="e">
        <f t="shared" ca="1" si="104"/>
        <v>#REF!</v>
      </c>
      <c r="U619" s="107" t="str">
        <f t="shared" ca="1" si="105"/>
        <v/>
      </c>
      <c r="V619" s="107">
        <f t="shared" ca="1" si="106"/>
        <v>0</v>
      </c>
      <c r="W619" s="107">
        <f t="shared" ca="1" si="108"/>
        <v>0</v>
      </c>
      <c r="X619" s="107">
        <f t="shared" ca="1" si="107"/>
        <v>0</v>
      </c>
      <c r="Y619" s="107">
        <f t="shared" ca="1" si="109"/>
        <v>0.99999999999999989</v>
      </c>
    </row>
    <row r="620" spans="17:25" x14ac:dyDescent="0.25">
      <c r="Q620" s="107">
        <v>617</v>
      </c>
      <c r="R620" s="107" t="e">
        <f t="shared" ca="1" si="102"/>
        <v>#REF!</v>
      </c>
      <c r="S620" s="107" t="e">
        <f t="shared" ca="1" si="103"/>
        <v>#REF!</v>
      </c>
      <c r="T620" s="107" t="e">
        <f t="shared" ca="1" si="104"/>
        <v>#REF!</v>
      </c>
      <c r="U620" s="107" t="str">
        <f t="shared" ca="1" si="105"/>
        <v/>
      </c>
      <c r="V620" s="107">
        <f t="shared" ca="1" si="106"/>
        <v>0</v>
      </c>
      <c r="W620" s="107">
        <f t="shared" ca="1" si="108"/>
        <v>0</v>
      </c>
      <c r="X620" s="107">
        <f t="shared" ca="1" si="107"/>
        <v>0</v>
      </c>
      <c r="Y620" s="107">
        <f t="shared" ca="1" si="109"/>
        <v>0.99999999999999989</v>
      </c>
    </row>
    <row r="621" spans="17:25" x14ac:dyDescent="0.25">
      <c r="Q621" s="107">
        <v>618</v>
      </c>
      <c r="R621" s="107" t="e">
        <f t="shared" ca="1" si="102"/>
        <v>#REF!</v>
      </c>
      <c r="S621" s="107" t="e">
        <f t="shared" ca="1" si="103"/>
        <v>#REF!</v>
      </c>
      <c r="T621" s="107" t="e">
        <f t="shared" ca="1" si="104"/>
        <v>#REF!</v>
      </c>
      <c r="U621" s="107" t="str">
        <f t="shared" ca="1" si="105"/>
        <v/>
      </c>
      <c r="V621" s="107">
        <f t="shared" ca="1" si="106"/>
        <v>0</v>
      </c>
      <c r="W621" s="107">
        <f t="shared" ca="1" si="108"/>
        <v>0</v>
      </c>
      <c r="X621" s="107">
        <f t="shared" ca="1" si="107"/>
        <v>0</v>
      </c>
      <c r="Y621" s="107">
        <f t="shared" ca="1" si="109"/>
        <v>0.99999999999999989</v>
      </c>
    </row>
    <row r="622" spans="17:25" x14ac:dyDescent="0.25">
      <c r="Q622" s="107">
        <v>619</v>
      </c>
      <c r="R622" s="107" t="e">
        <f t="shared" ca="1" si="102"/>
        <v>#REF!</v>
      </c>
      <c r="S622" s="107" t="e">
        <f t="shared" ca="1" si="103"/>
        <v>#REF!</v>
      </c>
      <c r="T622" s="107" t="e">
        <f t="shared" ca="1" si="104"/>
        <v>#REF!</v>
      </c>
      <c r="U622" s="107" t="str">
        <f t="shared" ca="1" si="105"/>
        <v/>
      </c>
      <c r="V622" s="107">
        <f t="shared" ca="1" si="106"/>
        <v>0</v>
      </c>
      <c r="W622" s="107">
        <f t="shared" ca="1" si="108"/>
        <v>0</v>
      </c>
      <c r="X622" s="107">
        <f t="shared" ca="1" si="107"/>
        <v>0</v>
      </c>
      <c r="Y622" s="107">
        <f t="shared" ca="1" si="109"/>
        <v>0.99999999999999989</v>
      </c>
    </row>
    <row r="623" spans="17:25" x14ac:dyDescent="0.25">
      <c r="Q623" s="107">
        <v>620</v>
      </c>
      <c r="R623" s="107" t="e">
        <f t="shared" ca="1" si="102"/>
        <v>#REF!</v>
      </c>
      <c r="S623" s="107" t="e">
        <f t="shared" ca="1" si="103"/>
        <v>#REF!</v>
      </c>
      <c r="T623" s="107" t="e">
        <f t="shared" ca="1" si="104"/>
        <v>#REF!</v>
      </c>
      <c r="U623" s="107" t="str">
        <f t="shared" ca="1" si="105"/>
        <v/>
      </c>
      <c r="V623" s="107">
        <f t="shared" ca="1" si="106"/>
        <v>0</v>
      </c>
      <c r="W623" s="107">
        <f t="shared" ca="1" si="108"/>
        <v>0</v>
      </c>
      <c r="X623" s="107">
        <f t="shared" ca="1" si="107"/>
        <v>0</v>
      </c>
      <c r="Y623" s="107">
        <f t="shared" ca="1" si="109"/>
        <v>0.99999999999999989</v>
      </c>
    </row>
    <row r="624" spans="17:25" x14ac:dyDescent="0.25">
      <c r="Q624" s="107">
        <v>621</v>
      </c>
      <c r="R624" s="107" t="e">
        <f t="shared" ca="1" si="102"/>
        <v>#REF!</v>
      </c>
      <c r="S624" s="107" t="e">
        <f t="shared" ca="1" si="103"/>
        <v>#REF!</v>
      </c>
      <c r="T624" s="107" t="e">
        <f t="shared" ca="1" si="104"/>
        <v>#REF!</v>
      </c>
      <c r="U624" s="107" t="str">
        <f t="shared" ca="1" si="105"/>
        <v/>
      </c>
      <c r="V624" s="107">
        <f t="shared" ca="1" si="106"/>
        <v>0</v>
      </c>
      <c r="W624" s="107">
        <f t="shared" ca="1" si="108"/>
        <v>0</v>
      </c>
      <c r="X624" s="107">
        <f t="shared" ca="1" si="107"/>
        <v>0</v>
      </c>
      <c r="Y624" s="107">
        <f t="shared" ca="1" si="109"/>
        <v>0.99999999999999989</v>
      </c>
    </row>
    <row r="625" spans="17:25" x14ac:dyDescent="0.25">
      <c r="Q625" s="107">
        <v>622</v>
      </c>
      <c r="R625" s="107" t="e">
        <f t="shared" ca="1" si="102"/>
        <v>#REF!</v>
      </c>
      <c r="S625" s="107" t="e">
        <f t="shared" ca="1" si="103"/>
        <v>#REF!</v>
      </c>
      <c r="T625" s="107" t="e">
        <f t="shared" ca="1" si="104"/>
        <v>#REF!</v>
      </c>
      <c r="U625" s="107" t="str">
        <f t="shared" ca="1" si="105"/>
        <v/>
      </c>
      <c r="V625" s="107">
        <f t="shared" ca="1" si="106"/>
        <v>0</v>
      </c>
      <c r="W625" s="107">
        <f t="shared" ca="1" si="108"/>
        <v>0</v>
      </c>
      <c r="X625" s="107">
        <f t="shared" ca="1" si="107"/>
        <v>0</v>
      </c>
      <c r="Y625" s="107">
        <f t="shared" ca="1" si="109"/>
        <v>0.99999999999999989</v>
      </c>
    </row>
    <row r="626" spans="17:25" x14ac:dyDescent="0.25">
      <c r="Q626" s="107">
        <v>623</v>
      </c>
      <c r="R626" s="107" t="e">
        <f t="shared" ca="1" si="102"/>
        <v>#REF!</v>
      </c>
      <c r="S626" s="107" t="e">
        <f t="shared" ca="1" si="103"/>
        <v>#REF!</v>
      </c>
      <c r="T626" s="107" t="e">
        <f t="shared" ca="1" si="104"/>
        <v>#REF!</v>
      </c>
      <c r="U626" s="107" t="str">
        <f t="shared" ca="1" si="105"/>
        <v/>
      </c>
      <c r="V626" s="107">
        <f t="shared" ca="1" si="106"/>
        <v>0</v>
      </c>
      <c r="W626" s="107">
        <f t="shared" ca="1" si="108"/>
        <v>0</v>
      </c>
      <c r="X626" s="107">
        <f t="shared" ca="1" si="107"/>
        <v>0</v>
      </c>
      <c r="Y626" s="107">
        <f t="shared" ca="1" si="109"/>
        <v>0.99999999999999989</v>
      </c>
    </row>
    <row r="627" spans="17:25" x14ac:dyDescent="0.25">
      <c r="Q627" s="107">
        <v>624</v>
      </c>
      <c r="R627" s="107" t="e">
        <f t="shared" ca="1" si="102"/>
        <v>#REF!</v>
      </c>
      <c r="S627" s="107" t="e">
        <f t="shared" ca="1" si="103"/>
        <v>#REF!</v>
      </c>
      <c r="T627" s="107" t="e">
        <f t="shared" ca="1" si="104"/>
        <v>#REF!</v>
      </c>
      <c r="U627" s="107" t="str">
        <f t="shared" ca="1" si="105"/>
        <v/>
      </c>
      <c r="V627" s="107">
        <f t="shared" ca="1" si="106"/>
        <v>0</v>
      </c>
      <c r="W627" s="107">
        <f t="shared" ca="1" si="108"/>
        <v>0</v>
      </c>
      <c r="X627" s="107">
        <f t="shared" ca="1" si="107"/>
        <v>0</v>
      </c>
      <c r="Y627" s="107">
        <f t="shared" ca="1" si="109"/>
        <v>0.99999999999999989</v>
      </c>
    </row>
    <row r="628" spans="17:25" x14ac:dyDescent="0.25">
      <c r="Q628" s="107">
        <v>625</v>
      </c>
      <c r="R628" s="107" t="e">
        <f t="shared" ca="1" si="102"/>
        <v>#REF!</v>
      </c>
      <c r="S628" s="107" t="e">
        <f t="shared" ca="1" si="103"/>
        <v>#REF!</v>
      </c>
      <c r="T628" s="107" t="e">
        <f t="shared" ca="1" si="104"/>
        <v>#REF!</v>
      </c>
      <c r="U628" s="107" t="str">
        <f t="shared" ca="1" si="105"/>
        <v/>
      </c>
      <c r="V628" s="107">
        <f t="shared" ca="1" si="106"/>
        <v>0</v>
      </c>
      <c r="W628" s="107">
        <f t="shared" ca="1" si="108"/>
        <v>0</v>
      </c>
      <c r="X628" s="107">
        <f t="shared" ca="1" si="107"/>
        <v>0</v>
      </c>
      <c r="Y628" s="107">
        <f t="shared" ca="1" si="109"/>
        <v>0.99999999999999989</v>
      </c>
    </row>
    <row r="629" spans="17:25" x14ac:dyDescent="0.25">
      <c r="Q629" s="107">
        <v>626</v>
      </c>
      <c r="R629" s="107" t="e">
        <f t="shared" ca="1" si="102"/>
        <v>#REF!</v>
      </c>
      <c r="S629" s="107" t="e">
        <f t="shared" ca="1" si="103"/>
        <v>#REF!</v>
      </c>
      <c r="T629" s="107" t="e">
        <f t="shared" ca="1" si="104"/>
        <v>#REF!</v>
      </c>
      <c r="U629" s="107" t="str">
        <f t="shared" ca="1" si="105"/>
        <v/>
      </c>
      <c r="V629" s="107">
        <f t="shared" ca="1" si="106"/>
        <v>0</v>
      </c>
      <c r="W629" s="107">
        <f t="shared" ca="1" si="108"/>
        <v>0</v>
      </c>
      <c r="X629" s="107">
        <f t="shared" ca="1" si="107"/>
        <v>0</v>
      </c>
      <c r="Y629" s="107">
        <f t="shared" ca="1" si="109"/>
        <v>0.99999999999999989</v>
      </c>
    </row>
    <row r="630" spans="17:25" x14ac:dyDescent="0.25">
      <c r="Q630" s="107">
        <v>627</v>
      </c>
      <c r="R630" s="107" t="e">
        <f t="shared" ca="1" si="102"/>
        <v>#REF!</v>
      </c>
      <c r="S630" s="107" t="e">
        <f t="shared" ca="1" si="103"/>
        <v>#REF!</v>
      </c>
      <c r="T630" s="107" t="e">
        <f t="shared" ca="1" si="104"/>
        <v>#REF!</v>
      </c>
      <c r="U630" s="107" t="str">
        <f t="shared" ca="1" si="105"/>
        <v/>
      </c>
      <c r="V630" s="107">
        <f t="shared" ca="1" si="106"/>
        <v>0</v>
      </c>
      <c r="W630" s="107">
        <f t="shared" ca="1" si="108"/>
        <v>0</v>
      </c>
      <c r="X630" s="107">
        <f t="shared" ca="1" si="107"/>
        <v>0</v>
      </c>
      <c r="Y630" s="107">
        <f t="shared" ca="1" si="109"/>
        <v>0.99999999999999989</v>
      </c>
    </row>
    <row r="631" spans="17:25" x14ac:dyDescent="0.25">
      <c r="Q631" s="107">
        <v>628</v>
      </c>
      <c r="R631" s="107" t="e">
        <f t="shared" ca="1" si="102"/>
        <v>#REF!</v>
      </c>
      <c r="S631" s="107" t="e">
        <f t="shared" ca="1" si="103"/>
        <v>#REF!</v>
      </c>
      <c r="T631" s="107" t="e">
        <f t="shared" ca="1" si="104"/>
        <v>#REF!</v>
      </c>
      <c r="U631" s="107" t="str">
        <f t="shared" ca="1" si="105"/>
        <v/>
      </c>
      <c r="V631" s="107">
        <f t="shared" ca="1" si="106"/>
        <v>0</v>
      </c>
      <c r="W631" s="107">
        <f t="shared" ca="1" si="108"/>
        <v>0</v>
      </c>
      <c r="X631" s="107">
        <f t="shared" ca="1" si="107"/>
        <v>0</v>
      </c>
      <c r="Y631" s="107">
        <f t="shared" ca="1" si="109"/>
        <v>0.99999999999999989</v>
      </c>
    </row>
    <row r="632" spans="17:25" x14ac:dyDescent="0.25">
      <c r="Q632" s="107">
        <v>629</v>
      </c>
      <c r="R632" s="107" t="e">
        <f t="shared" ca="1" si="102"/>
        <v>#REF!</v>
      </c>
      <c r="S632" s="107" t="e">
        <f t="shared" ca="1" si="103"/>
        <v>#REF!</v>
      </c>
      <c r="T632" s="107" t="e">
        <f t="shared" ca="1" si="104"/>
        <v>#REF!</v>
      </c>
      <c r="U632" s="107" t="str">
        <f t="shared" ca="1" si="105"/>
        <v/>
      </c>
      <c r="V632" s="107">
        <f t="shared" ca="1" si="106"/>
        <v>0</v>
      </c>
      <c r="W632" s="107">
        <f t="shared" ca="1" si="108"/>
        <v>0</v>
      </c>
      <c r="X632" s="107">
        <f t="shared" ca="1" si="107"/>
        <v>0</v>
      </c>
      <c r="Y632" s="107">
        <f t="shared" ca="1" si="109"/>
        <v>0.99999999999999989</v>
      </c>
    </row>
    <row r="633" spans="17:25" x14ac:dyDescent="0.25">
      <c r="Q633" s="107">
        <v>630</v>
      </c>
      <c r="R633" s="107" t="e">
        <f t="shared" ca="1" si="102"/>
        <v>#REF!</v>
      </c>
      <c r="S633" s="107" t="e">
        <f t="shared" ca="1" si="103"/>
        <v>#REF!</v>
      </c>
      <c r="T633" s="107" t="e">
        <f t="shared" ca="1" si="104"/>
        <v>#REF!</v>
      </c>
      <c r="U633" s="107" t="str">
        <f t="shared" ca="1" si="105"/>
        <v/>
      </c>
      <c r="V633" s="107">
        <f t="shared" ca="1" si="106"/>
        <v>0</v>
      </c>
      <c r="W633" s="107">
        <f t="shared" ca="1" si="108"/>
        <v>0</v>
      </c>
      <c r="X633" s="107">
        <f t="shared" ca="1" si="107"/>
        <v>0</v>
      </c>
      <c r="Y633" s="107">
        <f t="shared" ca="1" si="109"/>
        <v>0.99999999999999989</v>
      </c>
    </row>
    <row r="634" spans="17:25" x14ac:dyDescent="0.25">
      <c r="Q634" s="107">
        <v>631</v>
      </c>
      <c r="R634" s="107" t="e">
        <f t="shared" ca="1" si="102"/>
        <v>#REF!</v>
      </c>
      <c r="S634" s="107" t="e">
        <f t="shared" ca="1" si="103"/>
        <v>#REF!</v>
      </c>
      <c r="T634" s="107" t="e">
        <f t="shared" ca="1" si="104"/>
        <v>#REF!</v>
      </c>
      <c r="U634" s="107" t="str">
        <f t="shared" ca="1" si="105"/>
        <v/>
      </c>
      <c r="V634" s="107">
        <f t="shared" ca="1" si="106"/>
        <v>0</v>
      </c>
      <c r="W634" s="107">
        <f t="shared" ca="1" si="108"/>
        <v>0</v>
      </c>
      <c r="X634" s="107">
        <f t="shared" ca="1" si="107"/>
        <v>0</v>
      </c>
      <c r="Y634" s="107">
        <f t="shared" ca="1" si="109"/>
        <v>0.99999999999999989</v>
      </c>
    </row>
    <row r="635" spans="17:25" x14ac:dyDescent="0.25">
      <c r="Q635" s="107">
        <v>632</v>
      </c>
      <c r="R635" s="107" t="e">
        <f t="shared" ca="1" si="102"/>
        <v>#REF!</v>
      </c>
      <c r="S635" s="107" t="e">
        <f t="shared" ca="1" si="103"/>
        <v>#REF!</v>
      </c>
      <c r="T635" s="107" t="e">
        <f t="shared" ca="1" si="104"/>
        <v>#REF!</v>
      </c>
      <c r="U635" s="107" t="str">
        <f t="shared" ca="1" si="105"/>
        <v/>
      </c>
      <c r="V635" s="107">
        <f t="shared" ca="1" si="106"/>
        <v>0</v>
      </c>
      <c r="W635" s="107">
        <f t="shared" ca="1" si="108"/>
        <v>0</v>
      </c>
      <c r="X635" s="107">
        <f t="shared" ca="1" si="107"/>
        <v>0</v>
      </c>
      <c r="Y635" s="107">
        <f t="shared" ca="1" si="109"/>
        <v>0.99999999999999989</v>
      </c>
    </row>
    <row r="636" spans="17:25" x14ac:dyDescent="0.25">
      <c r="Q636" s="107">
        <v>633</v>
      </c>
      <c r="R636" s="107" t="e">
        <f t="shared" ca="1" si="102"/>
        <v>#REF!</v>
      </c>
      <c r="S636" s="107" t="e">
        <f t="shared" ca="1" si="103"/>
        <v>#REF!</v>
      </c>
      <c r="T636" s="107" t="e">
        <f t="shared" ca="1" si="104"/>
        <v>#REF!</v>
      </c>
      <c r="U636" s="107" t="str">
        <f t="shared" ca="1" si="105"/>
        <v/>
      </c>
      <c r="V636" s="107">
        <f t="shared" ca="1" si="106"/>
        <v>0</v>
      </c>
      <c r="W636" s="107">
        <f t="shared" ca="1" si="108"/>
        <v>0</v>
      </c>
      <c r="X636" s="107">
        <f t="shared" ca="1" si="107"/>
        <v>0</v>
      </c>
      <c r="Y636" s="107">
        <f t="shared" ca="1" si="109"/>
        <v>0.99999999999999989</v>
      </c>
    </row>
    <row r="637" spans="17:25" x14ac:dyDescent="0.25">
      <c r="Q637" s="107">
        <v>634</v>
      </c>
      <c r="R637" s="107" t="e">
        <f t="shared" ca="1" si="102"/>
        <v>#REF!</v>
      </c>
      <c r="S637" s="107" t="e">
        <f t="shared" ca="1" si="103"/>
        <v>#REF!</v>
      </c>
      <c r="T637" s="107" t="e">
        <f t="shared" ca="1" si="104"/>
        <v>#REF!</v>
      </c>
      <c r="U637" s="107" t="str">
        <f t="shared" ca="1" si="105"/>
        <v/>
      </c>
      <c r="V637" s="107">
        <f t="shared" ca="1" si="106"/>
        <v>0</v>
      </c>
      <c r="W637" s="107">
        <f t="shared" ca="1" si="108"/>
        <v>0</v>
      </c>
      <c r="X637" s="107">
        <f t="shared" ca="1" si="107"/>
        <v>0</v>
      </c>
      <c r="Y637" s="107">
        <f t="shared" ca="1" si="109"/>
        <v>0.99999999999999989</v>
      </c>
    </row>
    <row r="638" spans="17:25" x14ac:dyDescent="0.25">
      <c r="Q638" s="107">
        <v>635</v>
      </c>
      <c r="R638" s="107" t="e">
        <f t="shared" ca="1" si="102"/>
        <v>#REF!</v>
      </c>
      <c r="S638" s="107" t="e">
        <f t="shared" ca="1" si="103"/>
        <v>#REF!</v>
      </c>
      <c r="T638" s="107" t="e">
        <f t="shared" ca="1" si="104"/>
        <v>#REF!</v>
      </c>
      <c r="U638" s="107" t="str">
        <f t="shared" ca="1" si="105"/>
        <v/>
      </c>
      <c r="V638" s="107">
        <f t="shared" ca="1" si="106"/>
        <v>0</v>
      </c>
      <c r="W638" s="107">
        <f t="shared" ca="1" si="108"/>
        <v>0</v>
      </c>
      <c r="X638" s="107">
        <f t="shared" ca="1" si="107"/>
        <v>0</v>
      </c>
      <c r="Y638" s="107">
        <f t="shared" ca="1" si="109"/>
        <v>0.99999999999999989</v>
      </c>
    </row>
    <row r="639" spans="17:25" x14ac:dyDescent="0.25">
      <c r="Q639" s="107">
        <v>636</v>
      </c>
      <c r="R639" s="107" t="e">
        <f t="shared" ca="1" si="102"/>
        <v>#REF!</v>
      </c>
      <c r="S639" s="107" t="e">
        <f t="shared" ca="1" si="103"/>
        <v>#REF!</v>
      </c>
      <c r="T639" s="107" t="e">
        <f t="shared" ca="1" si="104"/>
        <v>#REF!</v>
      </c>
      <c r="U639" s="107" t="str">
        <f t="shared" ca="1" si="105"/>
        <v/>
      </c>
      <c r="V639" s="107">
        <f t="shared" ca="1" si="106"/>
        <v>0</v>
      </c>
      <c r="W639" s="107">
        <f t="shared" ca="1" si="108"/>
        <v>0</v>
      </c>
      <c r="X639" s="107">
        <f t="shared" ca="1" si="107"/>
        <v>0</v>
      </c>
      <c r="Y639" s="107">
        <f t="shared" ca="1" si="109"/>
        <v>0.99999999999999989</v>
      </c>
    </row>
    <row r="640" spans="17:25" x14ac:dyDescent="0.25">
      <c r="Q640" s="107">
        <v>637</v>
      </c>
      <c r="R640" s="107" t="e">
        <f t="shared" ca="1" si="102"/>
        <v>#REF!</v>
      </c>
      <c r="S640" s="107" t="e">
        <f t="shared" ca="1" si="103"/>
        <v>#REF!</v>
      </c>
      <c r="T640" s="107" t="e">
        <f t="shared" ca="1" si="104"/>
        <v>#REF!</v>
      </c>
      <c r="U640" s="107" t="str">
        <f t="shared" ca="1" si="105"/>
        <v/>
      </c>
      <c r="V640" s="107">
        <f t="shared" ca="1" si="106"/>
        <v>0</v>
      </c>
      <c r="W640" s="107">
        <f t="shared" ca="1" si="108"/>
        <v>0</v>
      </c>
      <c r="X640" s="107">
        <f t="shared" ca="1" si="107"/>
        <v>0</v>
      </c>
      <c r="Y640" s="107">
        <f t="shared" ca="1" si="109"/>
        <v>0.99999999999999989</v>
      </c>
    </row>
    <row r="641" spans="17:25" x14ac:dyDescent="0.25">
      <c r="Q641" s="107">
        <v>638</v>
      </c>
      <c r="R641" s="107" t="e">
        <f t="shared" ca="1" si="102"/>
        <v>#REF!</v>
      </c>
      <c r="S641" s="107" t="e">
        <f t="shared" ca="1" si="103"/>
        <v>#REF!</v>
      </c>
      <c r="T641" s="107" t="e">
        <f t="shared" ca="1" si="104"/>
        <v>#REF!</v>
      </c>
      <c r="U641" s="107" t="str">
        <f t="shared" ca="1" si="105"/>
        <v/>
      </c>
      <c r="V641" s="107">
        <f t="shared" ca="1" si="106"/>
        <v>0</v>
      </c>
      <c r="W641" s="107">
        <f t="shared" ca="1" si="108"/>
        <v>0</v>
      </c>
      <c r="X641" s="107">
        <f t="shared" ca="1" si="107"/>
        <v>0</v>
      </c>
      <c r="Y641" s="107">
        <f t="shared" ca="1" si="109"/>
        <v>0.99999999999999989</v>
      </c>
    </row>
    <row r="642" spans="17:25" x14ac:dyDescent="0.25">
      <c r="Q642" s="107">
        <v>639</v>
      </c>
      <c r="R642" s="107" t="e">
        <f t="shared" ca="1" si="102"/>
        <v>#REF!</v>
      </c>
      <c r="S642" s="107" t="e">
        <f t="shared" ca="1" si="103"/>
        <v>#REF!</v>
      </c>
      <c r="T642" s="107" t="e">
        <f t="shared" ca="1" si="104"/>
        <v>#REF!</v>
      </c>
      <c r="U642" s="107" t="str">
        <f t="shared" ca="1" si="105"/>
        <v/>
      </c>
      <c r="V642" s="107">
        <f t="shared" ca="1" si="106"/>
        <v>0</v>
      </c>
      <c r="W642" s="107">
        <f t="shared" ca="1" si="108"/>
        <v>0</v>
      </c>
      <c r="X642" s="107">
        <f t="shared" ca="1" si="107"/>
        <v>0</v>
      </c>
      <c r="Y642" s="107">
        <f t="shared" ca="1" si="109"/>
        <v>0.99999999999999989</v>
      </c>
    </row>
    <row r="643" spans="17:25" x14ac:dyDescent="0.25">
      <c r="Q643" s="107">
        <v>640</v>
      </c>
      <c r="R643" s="107" t="e">
        <f t="shared" ca="1" si="102"/>
        <v>#REF!</v>
      </c>
      <c r="S643" s="107" t="e">
        <f t="shared" ca="1" si="103"/>
        <v>#REF!</v>
      </c>
      <c r="T643" s="107" t="e">
        <f t="shared" ca="1" si="104"/>
        <v>#REF!</v>
      </c>
      <c r="U643" s="107" t="str">
        <f t="shared" ca="1" si="105"/>
        <v/>
      </c>
      <c r="V643" s="107">
        <f t="shared" ca="1" si="106"/>
        <v>0</v>
      </c>
      <c r="W643" s="107">
        <f t="shared" ca="1" si="108"/>
        <v>0</v>
      </c>
      <c r="X643" s="107">
        <f t="shared" ca="1" si="107"/>
        <v>0</v>
      </c>
      <c r="Y643" s="107">
        <f t="shared" ca="1" si="109"/>
        <v>0.99999999999999989</v>
      </c>
    </row>
    <row r="644" spans="17:25" x14ac:dyDescent="0.25">
      <c r="Q644" s="107">
        <v>641</v>
      </c>
      <c r="R644" s="107" t="e">
        <f t="shared" ref="R644:R707" ca="1" si="110">INDEX(INDIRECT($K$5),Q644,1)</f>
        <v>#REF!</v>
      </c>
      <c r="S644" s="107" t="e">
        <f t="shared" ref="S644:S707" ca="1" si="111">INDEX(INDIRECT($K$5),Q644,9)</f>
        <v>#REF!</v>
      </c>
      <c r="T644" s="107" t="e">
        <f t="shared" ref="T644:T707" ca="1" si="112">VLOOKUP(S644,Table_RndRarity,3,0)</f>
        <v>#REF!</v>
      </c>
      <c r="U644" s="107" t="str">
        <f t="shared" ref="U644:U707" ca="1" si="113">IFERROR(IF(T644=1,R644,""),"")</f>
        <v/>
      </c>
      <c r="V644" s="107">
        <f t="shared" ref="V644:V707" ca="1" si="114">IFERROR(VLOOKUP(U644,INDIRECT($K$5),10,0),0)</f>
        <v>0</v>
      </c>
      <c r="W644" s="107">
        <f t="shared" ca="1" si="108"/>
        <v>0</v>
      </c>
      <c r="X644" s="107">
        <f t="shared" ref="X644:X707" ca="1" si="115">W644/$W$2</f>
        <v>0</v>
      </c>
      <c r="Y644" s="107">
        <f t="shared" ca="1" si="109"/>
        <v>0.99999999999999989</v>
      </c>
    </row>
    <row r="645" spans="17:25" x14ac:dyDescent="0.25">
      <c r="Q645" s="107">
        <v>642</v>
      </c>
      <c r="R645" s="107" t="e">
        <f t="shared" ca="1" si="110"/>
        <v>#REF!</v>
      </c>
      <c r="S645" s="107" t="e">
        <f t="shared" ca="1" si="111"/>
        <v>#REF!</v>
      </c>
      <c r="T645" s="107" t="e">
        <f t="shared" ca="1" si="112"/>
        <v>#REF!</v>
      </c>
      <c r="U645" s="107" t="str">
        <f t="shared" ca="1" si="113"/>
        <v/>
      </c>
      <c r="V645" s="107">
        <f t="shared" ca="1" si="114"/>
        <v>0</v>
      </c>
      <c r="W645" s="107">
        <f t="shared" ref="W645:W708" ca="1" si="116">IF(V645&gt;0,(($V$1-V645)/$V$2)+($S$2*(V645/$V$1)),0)</f>
        <v>0</v>
      </c>
      <c r="X645" s="107">
        <f t="shared" ca="1" si="115"/>
        <v>0</v>
      </c>
      <c r="Y645" s="107">
        <f t="shared" ref="Y645:Y708" ca="1" si="117">X645+Y644</f>
        <v>0.99999999999999989</v>
      </c>
    </row>
    <row r="646" spans="17:25" x14ac:dyDescent="0.25">
      <c r="Q646" s="107">
        <v>643</v>
      </c>
      <c r="R646" s="107" t="e">
        <f t="shared" ca="1" si="110"/>
        <v>#REF!</v>
      </c>
      <c r="S646" s="107" t="e">
        <f t="shared" ca="1" si="111"/>
        <v>#REF!</v>
      </c>
      <c r="T646" s="107" t="e">
        <f t="shared" ca="1" si="112"/>
        <v>#REF!</v>
      </c>
      <c r="U646" s="107" t="str">
        <f t="shared" ca="1" si="113"/>
        <v/>
      </c>
      <c r="V646" s="107">
        <f t="shared" ca="1" si="114"/>
        <v>0</v>
      </c>
      <c r="W646" s="107">
        <f t="shared" ca="1" si="116"/>
        <v>0</v>
      </c>
      <c r="X646" s="107">
        <f t="shared" ca="1" si="115"/>
        <v>0</v>
      </c>
      <c r="Y646" s="107">
        <f t="shared" ca="1" si="117"/>
        <v>0.99999999999999989</v>
      </c>
    </row>
    <row r="647" spans="17:25" x14ac:dyDescent="0.25">
      <c r="Q647" s="107">
        <v>644</v>
      </c>
      <c r="R647" s="107" t="e">
        <f t="shared" ca="1" si="110"/>
        <v>#REF!</v>
      </c>
      <c r="S647" s="107" t="e">
        <f t="shared" ca="1" si="111"/>
        <v>#REF!</v>
      </c>
      <c r="T647" s="107" t="e">
        <f t="shared" ca="1" si="112"/>
        <v>#REF!</v>
      </c>
      <c r="U647" s="107" t="str">
        <f t="shared" ca="1" si="113"/>
        <v/>
      </c>
      <c r="V647" s="107">
        <f t="shared" ca="1" si="114"/>
        <v>0</v>
      </c>
      <c r="W647" s="107">
        <f t="shared" ca="1" si="116"/>
        <v>0</v>
      </c>
      <c r="X647" s="107">
        <f t="shared" ca="1" si="115"/>
        <v>0</v>
      </c>
      <c r="Y647" s="107">
        <f t="shared" ca="1" si="117"/>
        <v>0.99999999999999989</v>
      </c>
    </row>
    <row r="648" spans="17:25" x14ac:dyDescent="0.25">
      <c r="Q648" s="107">
        <v>645</v>
      </c>
      <c r="R648" s="107" t="e">
        <f t="shared" ca="1" si="110"/>
        <v>#REF!</v>
      </c>
      <c r="S648" s="107" t="e">
        <f t="shared" ca="1" si="111"/>
        <v>#REF!</v>
      </c>
      <c r="T648" s="107" t="e">
        <f t="shared" ca="1" si="112"/>
        <v>#REF!</v>
      </c>
      <c r="U648" s="107" t="str">
        <f t="shared" ca="1" si="113"/>
        <v/>
      </c>
      <c r="V648" s="107">
        <f t="shared" ca="1" si="114"/>
        <v>0</v>
      </c>
      <c r="W648" s="107">
        <f t="shared" ca="1" si="116"/>
        <v>0</v>
      </c>
      <c r="X648" s="107">
        <f t="shared" ca="1" si="115"/>
        <v>0</v>
      </c>
      <c r="Y648" s="107">
        <f t="shared" ca="1" si="117"/>
        <v>0.99999999999999989</v>
      </c>
    </row>
    <row r="649" spans="17:25" x14ac:dyDescent="0.25">
      <c r="Q649" s="107">
        <v>646</v>
      </c>
      <c r="R649" s="107" t="e">
        <f t="shared" ca="1" si="110"/>
        <v>#REF!</v>
      </c>
      <c r="S649" s="107" t="e">
        <f t="shared" ca="1" si="111"/>
        <v>#REF!</v>
      </c>
      <c r="T649" s="107" t="e">
        <f t="shared" ca="1" si="112"/>
        <v>#REF!</v>
      </c>
      <c r="U649" s="107" t="str">
        <f t="shared" ca="1" si="113"/>
        <v/>
      </c>
      <c r="V649" s="107">
        <f t="shared" ca="1" si="114"/>
        <v>0</v>
      </c>
      <c r="W649" s="107">
        <f t="shared" ca="1" si="116"/>
        <v>0</v>
      </c>
      <c r="X649" s="107">
        <f t="shared" ca="1" si="115"/>
        <v>0</v>
      </c>
      <c r="Y649" s="107">
        <f t="shared" ca="1" si="117"/>
        <v>0.99999999999999989</v>
      </c>
    </row>
    <row r="650" spans="17:25" x14ac:dyDescent="0.25">
      <c r="Q650" s="107">
        <v>647</v>
      </c>
      <c r="R650" s="107" t="e">
        <f t="shared" ca="1" si="110"/>
        <v>#REF!</v>
      </c>
      <c r="S650" s="107" t="e">
        <f t="shared" ca="1" si="111"/>
        <v>#REF!</v>
      </c>
      <c r="T650" s="107" t="e">
        <f t="shared" ca="1" si="112"/>
        <v>#REF!</v>
      </c>
      <c r="U650" s="107" t="str">
        <f t="shared" ca="1" si="113"/>
        <v/>
      </c>
      <c r="V650" s="107">
        <f t="shared" ca="1" si="114"/>
        <v>0</v>
      </c>
      <c r="W650" s="107">
        <f t="shared" ca="1" si="116"/>
        <v>0</v>
      </c>
      <c r="X650" s="107">
        <f t="shared" ca="1" si="115"/>
        <v>0</v>
      </c>
      <c r="Y650" s="107">
        <f t="shared" ca="1" si="117"/>
        <v>0.99999999999999989</v>
      </c>
    </row>
    <row r="651" spans="17:25" x14ac:dyDescent="0.25">
      <c r="Q651" s="107">
        <v>648</v>
      </c>
      <c r="R651" s="107" t="e">
        <f t="shared" ca="1" si="110"/>
        <v>#REF!</v>
      </c>
      <c r="S651" s="107" t="e">
        <f t="shared" ca="1" si="111"/>
        <v>#REF!</v>
      </c>
      <c r="T651" s="107" t="e">
        <f t="shared" ca="1" si="112"/>
        <v>#REF!</v>
      </c>
      <c r="U651" s="107" t="str">
        <f t="shared" ca="1" si="113"/>
        <v/>
      </c>
      <c r="V651" s="107">
        <f t="shared" ca="1" si="114"/>
        <v>0</v>
      </c>
      <c r="W651" s="107">
        <f t="shared" ca="1" si="116"/>
        <v>0</v>
      </c>
      <c r="X651" s="107">
        <f t="shared" ca="1" si="115"/>
        <v>0</v>
      </c>
      <c r="Y651" s="107">
        <f t="shared" ca="1" si="117"/>
        <v>0.99999999999999989</v>
      </c>
    </row>
    <row r="652" spans="17:25" x14ac:dyDescent="0.25">
      <c r="Q652" s="107">
        <v>649</v>
      </c>
      <c r="R652" s="107" t="e">
        <f t="shared" ca="1" si="110"/>
        <v>#REF!</v>
      </c>
      <c r="S652" s="107" t="e">
        <f t="shared" ca="1" si="111"/>
        <v>#REF!</v>
      </c>
      <c r="T652" s="107" t="e">
        <f t="shared" ca="1" si="112"/>
        <v>#REF!</v>
      </c>
      <c r="U652" s="107" t="str">
        <f t="shared" ca="1" si="113"/>
        <v/>
      </c>
      <c r="V652" s="107">
        <f t="shared" ca="1" si="114"/>
        <v>0</v>
      </c>
      <c r="W652" s="107">
        <f t="shared" ca="1" si="116"/>
        <v>0</v>
      </c>
      <c r="X652" s="107">
        <f t="shared" ca="1" si="115"/>
        <v>0</v>
      </c>
      <c r="Y652" s="107">
        <f t="shared" ca="1" si="117"/>
        <v>0.99999999999999989</v>
      </c>
    </row>
    <row r="653" spans="17:25" x14ac:dyDescent="0.25">
      <c r="Q653" s="107">
        <v>650</v>
      </c>
      <c r="R653" s="107" t="e">
        <f t="shared" ca="1" si="110"/>
        <v>#REF!</v>
      </c>
      <c r="S653" s="107" t="e">
        <f t="shared" ca="1" si="111"/>
        <v>#REF!</v>
      </c>
      <c r="T653" s="107" t="e">
        <f t="shared" ca="1" si="112"/>
        <v>#REF!</v>
      </c>
      <c r="U653" s="107" t="str">
        <f t="shared" ca="1" si="113"/>
        <v/>
      </c>
      <c r="V653" s="107">
        <f t="shared" ca="1" si="114"/>
        <v>0</v>
      </c>
      <c r="W653" s="107">
        <f t="shared" ca="1" si="116"/>
        <v>0</v>
      </c>
      <c r="X653" s="107">
        <f t="shared" ca="1" si="115"/>
        <v>0</v>
      </c>
      <c r="Y653" s="107">
        <f t="shared" ca="1" si="117"/>
        <v>0.99999999999999989</v>
      </c>
    </row>
    <row r="654" spans="17:25" x14ac:dyDescent="0.25">
      <c r="Q654" s="107">
        <v>651</v>
      </c>
      <c r="R654" s="107" t="e">
        <f t="shared" ca="1" si="110"/>
        <v>#REF!</v>
      </c>
      <c r="S654" s="107" t="e">
        <f t="shared" ca="1" si="111"/>
        <v>#REF!</v>
      </c>
      <c r="T654" s="107" t="e">
        <f t="shared" ca="1" si="112"/>
        <v>#REF!</v>
      </c>
      <c r="U654" s="107" t="str">
        <f t="shared" ca="1" si="113"/>
        <v/>
      </c>
      <c r="V654" s="107">
        <f t="shared" ca="1" si="114"/>
        <v>0</v>
      </c>
      <c r="W654" s="107">
        <f t="shared" ca="1" si="116"/>
        <v>0</v>
      </c>
      <c r="X654" s="107">
        <f t="shared" ca="1" si="115"/>
        <v>0</v>
      </c>
      <c r="Y654" s="107">
        <f t="shared" ca="1" si="117"/>
        <v>0.99999999999999989</v>
      </c>
    </row>
    <row r="655" spans="17:25" x14ac:dyDescent="0.25">
      <c r="Q655" s="107">
        <v>652</v>
      </c>
      <c r="R655" s="107" t="e">
        <f t="shared" ca="1" si="110"/>
        <v>#REF!</v>
      </c>
      <c r="S655" s="107" t="e">
        <f t="shared" ca="1" si="111"/>
        <v>#REF!</v>
      </c>
      <c r="T655" s="107" t="e">
        <f t="shared" ca="1" si="112"/>
        <v>#REF!</v>
      </c>
      <c r="U655" s="107" t="str">
        <f t="shared" ca="1" si="113"/>
        <v/>
      </c>
      <c r="V655" s="107">
        <f t="shared" ca="1" si="114"/>
        <v>0</v>
      </c>
      <c r="W655" s="107">
        <f t="shared" ca="1" si="116"/>
        <v>0</v>
      </c>
      <c r="X655" s="107">
        <f t="shared" ca="1" si="115"/>
        <v>0</v>
      </c>
      <c r="Y655" s="107">
        <f t="shared" ca="1" si="117"/>
        <v>0.99999999999999989</v>
      </c>
    </row>
    <row r="656" spans="17:25" x14ac:dyDescent="0.25">
      <c r="Q656" s="107">
        <v>653</v>
      </c>
      <c r="R656" s="107" t="e">
        <f t="shared" ca="1" si="110"/>
        <v>#REF!</v>
      </c>
      <c r="S656" s="107" t="e">
        <f t="shared" ca="1" si="111"/>
        <v>#REF!</v>
      </c>
      <c r="T656" s="107" t="e">
        <f t="shared" ca="1" si="112"/>
        <v>#REF!</v>
      </c>
      <c r="U656" s="107" t="str">
        <f t="shared" ca="1" si="113"/>
        <v/>
      </c>
      <c r="V656" s="107">
        <f t="shared" ca="1" si="114"/>
        <v>0</v>
      </c>
      <c r="W656" s="107">
        <f t="shared" ca="1" si="116"/>
        <v>0</v>
      </c>
      <c r="X656" s="107">
        <f t="shared" ca="1" si="115"/>
        <v>0</v>
      </c>
      <c r="Y656" s="107">
        <f t="shared" ca="1" si="117"/>
        <v>0.99999999999999989</v>
      </c>
    </row>
    <row r="657" spans="17:25" x14ac:dyDescent="0.25">
      <c r="Q657" s="107">
        <v>654</v>
      </c>
      <c r="R657" s="107" t="e">
        <f t="shared" ca="1" si="110"/>
        <v>#REF!</v>
      </c>
      <c r="S657" s="107" t="e">
        <f t="shared" ca="1" si="111"/>
        <v>#REF!</v>
      </c>
      <c r="T657" s="107" t="e">
        <f t="shared" ca="1" si="112"/>
        <v>#REF!</v>
      </c>
      <c r="U657" s="107" t="str">
        <f t="shared" ca="1" si="113"/>
        <v/>
      </c>
      <c r="V657" s="107">
        <f t="shared" ca="1" si="114"/>
        <v>0</v>
      </c>
      <c r="W657" s="107">
        <f t="shared" ca="1" si="116"/>
        <v>0</v>
      </c>
      <c r="X657" s="107">
        <f t="shared" ca="1" si="115"/>
        <v>0</v>
      </c>
      <c r="Y657" s="107">
        <f t="shared" ca="1" si="117"/>
        <v>0.99999999999999989</v>
      </c>
    </row>
    <row r="658" spans="17:25" x14ac:dyDescent="0.25">
      <c r="Q658" s="107">
        <v>655</v>
      </c>
      <c r="R658" s="107" t="e">
        <f t="shared" ca="1" si="110"/>
        <v>#REF!</v>
      </c>
      <c r="S658" s="107" t="e">
        <f t="shared" ca="1" si="111"/>
        <v>#REF!</v>
      </c>
      <c r="T658" s="107" t="e">
        <f t="shared" ca="1" si="112"/>
        <v>#REF!</v>
      </c>
      <c r="U658" s="107" t="str">
        <f t="shared" ca="1" si="113"/>
        <v/>
      </c>
      <c r="V658" s="107">
        <f t="shared" ca="1" si="114"/>
        <v>0</v>
      </c>
      <c r="W658" s="107">
        <f t="shared" ca="1" si="116"/>
        <v>0</v>
      </c>
      <c r="X658" s="107">
        <f t="shared" ca="1" si="115"/>
        <v>0</v>
      </c>
      <c r="Y658" s="107">
        <f t="shared" ca="1" si="117"/>
        <v>0.99999999999999989</v>
      </c>
    </row>
    <row r="659" spans="17:25" x14ac:dyDescent="0.25">
      <c r="Q659" s="107">
        <v>656</v>
      </c>
      <c r="R659" s="107" t="e">
        <f t="shared" ca="1" si="110"/>
        <v>#REF!</v>
      </c>
      <c r="S659" s="107" t="e">
        <f t="shared" ca="1" si="111"/>
        <v>#REF!</v>
      </c>
      <c r="T659" s="107" t="e">
        <f t="shared" ca="1" si="112"/>
        <v>#REF!</v>
      </c>
      <c r="U659" s="107" t="str">
        <f t="shared" ca="1" si="113"/>
        <v/>
      </c>
      <c r="V659" s="107">
        <f t="shared" ca="1" si="114"/>
        <v>0</v>
      </c>
      <c r="W659" s="107">
        <f t="shared" ca="1" si="116"/>
        <v>0</v>
      </c>
      <c r="X659" s="107">
        <f t="shared" ca="1" si="115"/>
        <v>0</v>
      </c>
      <c r="Y659" s="107">
        <f t="shared" ca="1" si="117"/>
        <v>0.99999999999999989</v>
      </c>
    </row>
    <row r="660" spans="17:25" x14ac:dyDescent="0.25">
      <c r="Q660" s="107">
        <v>657</v>
      </c>
      <c r="R660" s="107" t="e">
        <f t="shared" ca="1" si="110"/>
        <v>#REF!</v>
      </c>
      <c r="S660" s="107" t="e">
        <f t="shared" ca="1" si="111"/>
        <v>#REF!</v>
      </c>
      <c r="T660" s="107" t="e">
        <f t="shared" ca="1" si="112"/>
        <v>#REF!</v>
      </c>
      <c r="U660" s="107" t="str">
        <f t="shared" ca="1" si="113"/>
        <v/>
      </c>
      <c r="V660" s="107">
        <f t="shared" ca="1" si="114"/>
        <v>0</v>
      </c>
      <c r="W660" s="107">
        <f t="shared" ca="1" si="116"/>
        <v>0</v>
      </c>
      <c r="X660" s="107">
        <f t="shared" ca="1" si="115"/>
        <v>0</v>
      </c>
      <c r="Y660" s="107">
        <f t="shared" ca="1" si="117"/>
        <v>0.99999999999999989</v>
      </c>
    </row>
    <row r="661" spans="17:25" x14ac:dyDescent="0.25">
      <c r="Q661" s="107">
        <v>658</v>
      </c>
      <c r="R661" s="107" t="e">
        <f t="shared" ca="1" si="110"/>
        <v>#REF!</v>
      </c>
      <c r="S661" s="107" t="e">
        <f t="shared" ca="1" si="111"/>
        <v>#REF!</v>
      </c>
      <c r="T661" s="107" t="e">
        <f t="shared" ca="1" si="112"/>
        <v>#REF!</v>
      </c>
      <c r="U661" s="107" t="str">
        <f t="shared" ca="1" si="113"/>
        <v/>
      </c>
      <c r="V661" s="107">
        <f t="shared" ca="1" si="114"/>
        <v>0</v>
      </c>
      <c r="W661" s="107">
        <f t="shared" ca="1" si="116"/>
        <v>0</v>
      </c>
      <c r="X661" s="107">
        <f t="shared" ca="1" si="115"/>
        <v>0</v>
      </c>
      <c r="Y661" s="107">
        <f t="shared" ca="1" si="117"/>
        <v>0.99999999999999989</v>
      </c>
    </row>
    <row r="662" spans="17:25" x14ac:dyDescent="0.25">
      <c r="Q662" s="107">
        <v>659</v>
      </c>
      <c r="R662" s="107" t="e">
        <f t="shared" ca="1" si="110"/>
        <v>#REF!</v>
      </c>
      <c r="S662" s="107" t="e">
        <f t="shared" ca="1" si="111"/>
        <v>#REF!</v>
      </c>
      <c r="T662" s="107" t="e">
        <f t="shared" ca="1" si="112"/>
        <v>#REF!</v>
      </c>
      <c r="U662" s="107" t="str">
        <f t="shared" ca="1" si="113"/>
        <v/>
      </c>
      <c r="V662" s="107">
        <f t="shared" ca="1" si="114"/>
        <v>0</v>
      </c>
      <c r="W662" s="107">
        <f t="shared" ca="1" si="116"/>
        <v>0</v>
      </c>
      <c r="X662" s="107">
        <f t="shared" ca="1" si="115"/>
        <v>0</v>
      </c>
      <c r="Y662" s="107">
        <f t="shared" ca="1" si="117"/>
        <v>0.99999999999999989</v>
      </c>
    </row>
    <row r="663" spans="17:25" x14ac:dyDescent="0.25">
      <c r="Q663" s="107">
        <v>660</v>
      </c>
      <c r="R663" s="107" t="e">
        <f t="shared" ca="1" si="110"/>
        <v>#REF!</v>
      </c>
      <c r="S663" s="107" t="e">
        <f t="shared" ca="1" si="111"/>
        <v>#REF!</v>
      </c>
      <c r="T663" s="107" t="e">
        <f t="shared" ca="1" si="112"/>
        <v>#REF!</v>
      </c>
      <c r="U663" s="107" t="str">
        <f t="shared" ca="1" si="113"/>
        <v/>
      </c>
      <c r="V663" s="107">
        <f t="shared" ca="1" si="114"/>
        <v>0</v>
      </c>
      <c r="W663" s="107">
        <f t="shared" ca="1" si="116"/>
        <v>0</v>
      </c>
      <c r="X663" s="107">
        <f t="shared" ca="1" si="115"/>
        <v>0</v>
      </c>
      <c r="Y663" s="107">
        <f t="shared" ca="1" si="117"/>
        <v>0.99999999999999989</v>
      </c>
    </row>
    <row r="664" spans="17:25" x14ac:dyDescent="0.25">
      <c r="Q664" s="107">
        <v>661</v>
      </c>
      <c r="R664" s="107" t="e">
        <f t="shared" ca="1" si="110"/>
        <v>#REF!</v>
      </c>
      <c r="S664" s="107" t="e">
        <f t="shared" ca="1" si="111"/>
        <v>#REF!</v>
      </c>
      <c r="T664" s="107" t="e">
        <f t="shared" ca="1" si="112"/>
        <v>#REF!</v>
      </c>
      <c r="U664" s="107" t="str">
        <f t="shared" ca="1" si="113"/>
        <v/>
      </c>
      <c r="V664" s="107">
        <f t="shared" ca="1" si="114"/>
        <v>0</v>
      </c>
      <c r="W664" s="107">
        <f t="shared" ca="1" si="116"/>
        <v>0</v>
      </c>
      <c r="X664" s="107">
        <f t="shared" ca="1" si="115"/>
        <v>0</v>
      </c>
      <c r="Y664" s="107">
        <f t="shared" ca="1" si="117"/>
        <v>0.99999999999999989</v>
      </c>
    </row>
    <row r="665" spans="17:25" x14ac:dyDescent="0.25">
      <c r="Q665" s="107">
        <v>662</v>
      </c>
      <c r="R665" s="107" t="e">
        <f t="shared" ca="1" si="110"/>
        <v>#REF!</v>
      </c>
      <c r="S665" s="107" t="e">
        <f t="shared" ca="1" si="111"/>
        <v>#REF!</v>
      </c>
      <c r="T665" s="107" t="e">
        <f t="shared" ca="1" si="112"/>
        <v>#REF!</v>
      </c>
      <c r="U665" s="107" t="str">
        <f t="shared" ca="1" si="113"/>
        <v/>
      </c>
      <c r="V665" s="107">
        <f t="shared" ca="1" si="114"/>
        <v>0</v>
      </c>
      <c r="W665" s="107">
        <f t="shared" ca="1" si="116"/>
        <v>0</v>
      </c>
      <c r="X665" s="107">
        <f t="shared" ca="1" si="115"/>
        <v>0</v>
      </c>
      <c r="Y665" s="107">
        <f t="shared" ca="1" si="117"/>
        <v>0.99999999999999989</v>
      </c>
    </row>
    <row r="666" spans="17:25" x14ac:dyDescent="0.25">
      <c r="Q666" s="107">
        <v>663</v>
      </c>
      <c r="R666" s="107" t="e">
        <f t="shared" ca="1" si="110"/>
        <v>#REF!</v>
      </c>
      <c r="S666" s="107" t="e">
        <f t="shared" ca="1" si="111"/>
        <v>#REF!</v>
      </c>
      <c r="T666" s="107" t="e">
        <f t="shared" ca="1" si="112"/>
        <v>#REF!</v>
      </c>
      <c r="U666" s="107" t="str">
        <f t="shared" ca="1" si="113"/>
        <v/>
      </c>
      <c r="V666" s="107">
        <f t="shared" ca="1" si="114"/>
        <v>0</v>
      </c>
      <c r="W666" s="107">
        <f t="shared" ca="1" si="116"/>
        <v>0</v>
      </c>
      <c r="X666" s="107">
        <f t="shared" ca="1" si="115"/>
        <v>0</v>
      </c>
      <c r="Y666" s="107">
        <f t="shared" ca="1" si="117"/>
        <v>0.99999999999999989</v>
      </c>
    </row>
    <row r="667" spans="17:25" x14ac:dyDescent="0.25">
      <c r="Q667" s="107">
        <v>664</v>
      </c>
      <c r="R667" s="107" t="e">
        <f t="shared" ca="1" si="110"/>
        <v>#REF!</v>
      </c>
      <c r="S667" s="107" t="e">
        <f t="shared" ca="1" si="111"/>
        <v>#REF!</v>
      </c>
      <c r="T667" s="107" t="e">
        <f t="shared" ca="1" si="112"/>
        <v>#REF!</v>
      </c>
      <c r="U667" s="107" t="str">
        <f t="shared" ca="1" si="113"/>
        <v/>
      </c>
      <c r="V667" s="107">
        <f t="shared" ca="1" si="114"/>
        <v>0</v>
      </c>
      <c r="W667" s="107">
        <f t="shared" ca="1" si="116"/>
        <v>0</v>
      </c>
      <c r="X667" s="107">
        <f t="shared" ca="1" si="115"/>
        <v>0</v>
      </c>
      <c r="Y667" s="107">
        <f t="shared" ca="1" si="117"/>
        <v>0.99999999999999989</v>
      </c>
    </row>
    <row r="668" spans="17:25" x14ac:dyDescent="0.25">
      <c r="Q668" s="107">
        <v>665</v>
      </c>
      <c r="R668" s="107" t="e">
        <f t="shared" ca="1" si="110"/>
        <v>#REF!</v>
      </c>
      <c r="S668" s="107" t="e">
        <f t="shared" ca="1" si="111"/>
        <v>#REF!</v>
      </c>
      <c r="T668" s="107" t="e">
        <f t="shared" ca="1" si="112"/>
        <v>#REF!</v>
      </c>
      <c r="U668" s="107" t="str">
        <f t="shared" ca="1" si="113"/>
        <v/>
      </c>
      <c r="V668" s="107">
        <f t="shared" ca="1" si="114"/>
        <v>0</v>
      </c>
      <c r="W668" s="107">
        <f t="shared" ca="1" si="116"/>
        <v>0</v>
      </c>
      <c r="X668" s="107">
        <f t="shared" ca="1" si="115"/>
        <v>0</v>
      </c>
      <c r="Y668" s="107">
        <f t="shared" ca="1" si="117"/>
        <v>0.99999999999999989</v>
      </c>
    </row>
    <row r="669" spans="17:25" x14ac:dyDescent="0.25">
      <c r="Q669" s="107">
        <v>666</v>
      </c>
      <c r="R669" s="107" t="e">
        <f t="shared" ca="1" si="110"/>
        <v>#REF!</v>
      </c>
      <c r="S669" s="107" t="e">
        <f t="shared" ca="1" si="111"/>
        <v>#REF!</v>
      </c>
      <c r="T669" s="107" t="e">
        <f t="shared" ca="1" si="112"/>
        <v>#REF!</v>
      </c>
      <c r="U669" s="107" t="str">
        <f t="shared" ca="1" si="113"/>
        <v/>
      </c>
      <c r="V669" s="107">
        <f t="shared" ca="1" si="114"/>
        <v>0</v>
      </c>
      <c r="W669" s="107">
        <f t="shared" ca="1" si="116"/>
        <v>0</v>
      </c>
      <c r="X669" s="107">
        <f t="shared" ca="1" si="115"/>
        <v>0</v>
      </c>
      <c r="Y669" s="107">
        <f t="shared" ca="1" si="117"/>
        <v>0.99999999999999989</v>
      </c>
    </row>
    <row r="670" spans="17:25" x14ac:dyDescent="0.25">
      <c r="Q670" s="107">
        <v>667</v>
      </c>
      <c r="R670" s="107" t="e">
        <f t="shared" ca="1" si="110"/>
        <v>#REF!</v>
      </c>
      <c r="S670" s="107" t="e">
        <f t="shared" ca="1" si="111"/>
        <v>#REF!</v>
      </c>
      <c r="T670" s="107" t="e">
        <f t="shared" ca="1" si="112"/>
        <v>#REF!</v>
      </c>
      <c r="U670" s="107" t="str">
        <f t="shared" ca="1" si="113"/>
        <v/>
      </c>
      <c r="V670" s="107">
        <f t="shared" ca="1" si="114"/>
        <v>0</v>
      </c>
      <c r="W670" s="107">
        <f t="shared" ca="1" si="116"/>
        <v>0</v>
      </c>
      <c r="X670" s="107">
        <f t="shared" ca="1" si="115"/>
        <v>0</v>
      </c>
      <c r="Y670" s="107">
        <f t="shared" ca="1" si="117"/>
        <v>0.99999999999999989</v>
      </c>
    </row>
    <row r="671" spans="17:25" x14ac:dyDescent="0.25">
      <c r="Q671" s="107">
        <v>668</v>
      </c>
      <c r="R671" s="107" t="e">
        <f t="shared" ca="1" si="110"/>
        <v>#REF!</v>
      </c>
      <c r="S671" s="107" t="e">
        <f t="shared" ca="1" si="111"/>
        <v>#REF!</v>
      </c>
      <c r="T671" s="107" t="e">
        <f t="shared" ca="1" si="112"/>
        <v>#REF!</v>
      </c>
      <c r="U671" s="107" t="str">
        <f t="shared" ca="1" si="113"/>
        <v/>
      </c>
      <c r="V671" s="107">
        <f t="shared" ca="1" si="114"/>
        <v>0</v>
      </c>
      <c r="W671" s="107">
        <f t="shared" ca="1" si="116"/>
        <v>0</v>
      </c>
      <c r="X671" s="107">
        <f t="shared" ca="1" si="115"/>
        <v>0</v>
      </c>
      <c r="Y671" s="107">
        <f t="shared" ca="1" si="117"/>
        <v>0.99999999999999989</v>
      </c>
    </row>
    <row r="672" spans="17:25" x14ac:dyDescent="0.25">
      <c r="Q672" s="107">
        <v>669</v>
      </c>
      <c r="R672" s="107" t="e">
        <f t="shared" ca="1" si="110"/>
        <v>#REF!</v>
      </c>
      <c r="S672" s="107" t="e">
        <f t="shared" ca="1" si="111"/>
        <v>#REF!</v>
      </c>
      <c r="T672" s="107" t="e">
        <f t="shared" ca="1" si="112"/>
        <v>#REF!</v>
      </c>
      <c r="U672" s="107" t="str">
        <f t="shared" ca="1" si="113"/>
        <v/>
      </c>
      <c r="V672" s="107">
        <f t="shared" ca="1" si="114"/>
        <v>0</v>
      </c>
      <c r="W672" s="107">
        <f t="shared" ca="1" si="116"/>
        <v>0</v>
      </c>
      <c r="X672" s="107">
        <f t="shared" ca="1" si="115"/>
        <v>0</v>
      </c>
      <c r="Y672" s="107">
        <f t="shared" ca="1" si="117"/>
        <v>0.99999999999999989</v>
      </c>
    </row>
    <row r="673" spans="17:25" x14ac:dyDescent="0.25">
      <c r="Q673" s="107">
        <v>670</v>
      </c>
      <c r="R673" s="107" t="e">
        <f t="shared" ca="1" si="110"/>
        <v>#REF!</v>
      </c>
      <c r="S673" s="107" t="e">
        <f t="shared" ca="1" si="111"/>
        <v>#REF!</v>
      </c>
      <c r="T673" s="107" t="e">
        <f t="shared" ca="1" si="112"/>
        <v>#REF!</v>
      </c>
      <c r="U673" s="107" t="str">
        <f t="shared" ca="1" si="113"/>
        <v/>
      </c>
      <c r="V673" s="107">
        <f t="shared" ca="1" si="114"/>
        <v>0</v>
      </c>
      <c r="W673" s="107">
        <f t="shared" ca="1" si="116"/>
        <v>0</v>
      </c>
      <c r="X673" s="107">
        <f t="shared" ca="1" si="115"/>
        <v>0</v>
      </c>
      <c r="Y673" s="107">
        <f t="shared" ca="1" si="117"/>
        <v>0.99999999999999989</v>
      </c>
    </row>
    <row r="674" spans="17:25" x14ac:dyDescent="0.25">
      <c r="Q674" s="107">
        <v>671</v>
      </c>
      <c r="R674" s="107" t="e">
        <f t="shared" ca="1" si="110"/>
        <v>#REF!</v>
      </c>
      <c r="S674" s="107" t="e">
        <f t="shared" ca="1" si="111"/>
        <v>#REF!</v>
      </c>
      <c r="T674" s="107" t="e">
        <f t="shared" ca="1" si="112"/>
        <v>#REF!</v>
      </c>
      <c r="U674" s="107" t="str">
        <f t="shared" ca="1" si="113"/>
        <v/>
      </c>
      <c r="V674" s="107">
        <f t="shared" ca="1" si="114"/>
        <v>0</v>
      </c>
      <c r="W674" s="107">
        <f t="shared" ca="1" si="116"/>
        <v>0</v>
      </c>
      <c r="X674" s="107">
        <f t="shared" ca="1" si="115"/>
        <v>0</v>
      </c>
      <c r="Y674" s="107">
        <f t="shared" ca="1" si="117"/>
        <v>0.99999999999999989</v>
      </c>
    </row>
    <row r="675" spans="17:25" x14ac:dyDescent="0.25">
      <c r="Q675" s="107">
        <v>672</v>
      </c>
      <c r="R675" s="107" t="e">
        <f t="shared" ca="1" si="110"/>
        <v>#REF!</v>
      </c>
      <c r="S675" s="107" t="e">
        <f t="shared" ca="1" si="111"/>
        <v>#REF!</v>
      </c>
      <c r="T675" s="107" t="e">
        <f t="shared" ca="1" si="112"/>
        <v>#REF!</v>
      </c>
      <c r="U675" s="107" t="str">
        <f t="shared" ca="1" si="113"/>
        <v/>
      </c>
      <c r="V675" s="107">
        <f t="shared" ca="1" si="114"/>
        <v>0</v>
      </c>
      <c r="W675" s="107">
        <f t="shared" ca="1" si="116"/>
        <v>0</v>
      </c>
      <c r="X675" s="107">
        <f t="shared" ca="1" si="115"/>
        <v>0</v>
      </c>
      <c r="Y675" s="107">
        <f t="shared" ca="1" si="117"/>
        <v>0.99999999999999989</v>
      </c>
    </row>
    <row r="676" spans="17:25" x14ac:dyDescent="0.25">
      <c r="Q676" s="107">
        <v>673</v>
      </c>
      <c r="R676" s="107" t="e">
        <f t="shared" ca="1" si="110"/>
        <v>#REF!</v>
      </c>
      <c r="S676" s="107" t="e">
        <f t="shared" ca="1" si="111"/>
        <v>#REF!</v>
      </c>
      <c r="T676" s="107" t="e">
        <f t="shared" ca="1" si="112"/>
        <v>#REF!</v>
      </c>
      <c r="U676" s="107" t="str">
        <f t="shared" ca="1" si="113"/>
        <v/>
      </c>
      <c r="V676" s="107">
        <f t="shared" ca="1" si="114"/>
        <v>0</v>
      </c>
      <c r="W676" s="107">
        <f t="shared" ca="1" si="116"/>
        <v>0</v>
      </c>
      <c r="X676" s="107">
        <f t="shared" ca="1" si="115"/>
        <v>0</v>
      </c>
      <c r="Y676" s="107">
        <f t="shared" ca="1" si="117"/>
        <v>0.99999999999999989</v>
      </c>
    </row>
    <row r="677" spans="17:25" x14ac:dyDescent="0.25">
      <c r="Q677" s="107">
        <v>674</v>
      </c>
      <c r="R677" s="107" t="e">
        <f t="shared" ca="1" si="110"/>
        <v>#REF!</v>
      </c>
      <c r="S677" s="107" t="e">
        <f t="shared" ca="1" si="111"/>
        <v>#REF!</v>
      </c>
      <c r="T677" s="107" t="e">
        <f t="shared" ca="1" si="112"/>
        <v>#REF!</v>
      </c>
      <c r="U677" s="107" t="str">
        <f t="shared" ca="1" si="113"/>
        <v/>
      </c>
      <c r="V677" s="107">
        <f t="shared" ca="1" si="114"/>
        <v>0</v>
      </c>
      <c r="W677" s="107">
        <f t="shared" ca="1" si="116"/>
        <v>0</v>
      </c>
      <c r="X677" s="107">
        <f t="shared" ca="1" si="115"/>
        <v>0</v>
      </c>
      <c r="Y677" s="107">
        <f t="shared" ca="1" si="117"/>
        <v>0.99999999999999989</v>
      </c>
    </row>
    <row r="678" spans="17:25" x14ac:dyDescent="0.25">
      <c r="Q678" s="107">
        <v>675</v>
      </c>
      <c r="R678" s="107" t="e">
        <f t="shared" ca="1" si="110"/>
        <v>#REF!</v>
      </c>
      <c r="S678" s="107" t="e">
        <f t="shared" ca="1" si="111"/>
        <v>#REF!</v>
      </c>
      <c r="T678" s="107" t="e">
        <f t="shared" ca="1" si="112"/>
        <v>#REF!</v>
      </c>
      <c r="U678" s="107" t="str">
        <f t="shared" ca="1" si="113"/>
        <v/>
      </c>
      <c r="V678" s="107">
        <f t="shared" ca="1" si="114"/>
        <v>0</v>
      </c>
      <c r="W678" s="107">
        <f t="shared" ca="1" si="116"/>
        <v>0</v>
      </c>
      <c r="X678" s="107">
        <f t="shared" ca="1" si="115"/>
        <v>0</v>
      </c>
      <c r="Y678" s="107">
        <f t="shared" ca="1" si="117"/>
        <v>0.99999999999999989</v>
      </c>
    </row>
    <row r="679" spans="17:25" x14ac:dyDescent="0.25">
      <c r="Q679" s="107">
        <v>676</v>
      </c>
      <c r="R679" s="107" t="e">
        <f t="shared" ca="1" si="110"/>
        <v>#REF!</v>
      </c>
      <c r="S679" s="107" t="e">
        <f t="shared" ca="1" si="111"/>
        <v>#REF!</v>
      </c>
      <c r="T679" s="107" t="e">
        <f t="shared" ca="1" si="112"/>
        <v>#REF!</v>
      </c>
      <c r="U679" s="107" t="str">
        <f t="shared" ca="1" si="113"/>
        <v/>
      </c>
      <c r="V679" s="107">
        <f t="shared" ca="1" si="114"/>
        <v>0</v>
      </c>
      <c r="W679" s="107">
        <f t="shared" ca="1" si="116"/>
        <v>0</v>
      </c>
      <c r="X679" s="107">
        <f t="shared" ca="1" si="115"/>
        <v>0</v>
      </c>
      <c r="Y679" s="107">
        <f t="shared" ca="1" si="117"/>
        <v>0.99999999999999989</v>
      </c>
    </row>
    <row r="680" spans="17:25" x14ac:dyDescent="0.25">
      <c r="Q680" s="107">
        <v>677</v>
      </c>
      <c r="R680" s="107" t="e">
        <f t="shared" ca="1" si="110"/>
        <v>#REF!</v>
      </c>
      <c r="S680" s="107" t="e">
        <f t="shared" ca="1" si="111"/>
        <v>#REF!</v>
      </c>
      <c r="T680" s="107" t="e">
        <f t="shared" ca="1" si="112"/>
        <v>#REF!</v>
      </c>
      <c r="U680" s="107" t="str">
        <f t="shared" ca="1" si="113"/>
        <v/>
      </c>
      <c r="V680" s="107">
        <f t="shared" ca="1" si="114"/>
        <v>0</v>
      </c>
      <c r="W680" s="107">
        <f t="shared" ca="1" si="116"/>
        <v>0</v>
      </c>
      <c r="X680" s="107">
        <f t="shared" ca="1" si="115"/>
        <v>0</v>
      </c>
      <c r="Y680" s="107">
        <f t="shared" ca="1" si="117"/>
        <v>0.99999999999999989</v>
      </c>
    </row>
    <row r="681" spans="17:25" x14ac:dyDescent="0.25">
      <c r="Q681" s="107">
        <v>678</v>
      </c>
      <c r="R681" s="107" t="e">
        <f t="shared" ca="1" si="110"/>
        <v>#REF!</v>
      </c>
      <c r="S681" s="107" t="e">
        <f t="shared" ca="1" si="111"/>
        <v>#REF!</v>
      </c>
      <c r="T681" s="107" t="e">
        <f t="shared" ca="1" si="112"/>
        <v>#REF!</v>
      </c>
      <c r="U681" s="107" t="str">
        <f t="shared" ca="1" si="113"/>
        <v/>
      </c>
      <c r="V681" s="107">
        <f t="shared" ca="1" si="114"/>
        <v>0</v>
      </c>
      <c r="W681" s="107">
        <f t="shared" ca="1" si="116"/>
        <v>0</v>
      </c>
      <c r="X681" s="107">
        <f t="shared" ca="1" si="115"/>
        <v>0</v>
      </c>
      <c r="Y681" s="107">
        <f t="shared" ca="1" si="117"/>
        <v>0.99999999999999989</v>
      </c>
    </row>
    <row r="682" spans="17:25" x14ac:dyDescent="0.25">
      <c r="Q682" s="107">
        <v>679</v>
      </c>
      <c r="R682" s="107" t="e">
        <f t="shared" ca="1" si="110"/>
        <v>#REF!</v>
      </c>
      <c r="S682" s="107" t="e">
        <f t="shared" ca="1" si="111"/>
        <v>#REF!</v>
      </c>
      <c r="T682" s="107" t="e">
        <f t="shared" ca="1" si="112"/>
        <v>#REF!</v>
      </c>
      <c r="U682" s="107" t="str">
        <f t="shared" ca="1" si="113"/>
        <v/>
      </c>
      <c r="V682" s="107">
        <f t="shared" ca="1" si="114"/>
        <v>0</v>
      </c>
      <c r="W682" s="107">
        <f t="shared" ca="1" si="116"/>
        <v>0</v>
      </c>
      <c r="X682" s="107">
        <f t="shared" ca="1" si="115"/>
        <v>0</v>
      </c>
      <c r="Y682" s="107">
        <f t="shared" ca="1" si="117"/>
        <v>0.99999999999999989</v>
      </c>
    </row>
    <row r="683" spans="17:25" x14ac:dyDescent="0.25">
      <c r="Q683" s="107">
        <v>680</v>
      </c>
      <c r="R683" s="107" t="e">
        <f t="shared" ca="1" si="110"/>
        <v>#REF!</v>
      </c>
      <c r="S683" s="107" t="e">
        <f t="shared" ca="1" si="111"/>
        <v>#REF!</v>
      </c>
      <c r="T683" s="107" t="e">
        <f t="shared" ca="1" si="112"/>
        <v>#REF!</v>
      </c>
      <c r="U683" s="107" t="str">
        <f t="shared" ca="1" si="113"/>
        <v/>
      </c>
      <c r="V683" s="107">
        <f t="shared" ca="1" si="114"/>
        <v>0</v>
      </c>
      <c r="W683" s="107">
        <f t="shared" ca="1" si="116"/>
        <v>0</v>
      </c>
      <c r="X683" s="107">
        <f t="shared" ca="1" si="115"/>
        <v>0</v>
      </c>
      <c r="Y683" s="107">
        <f t="shared" ca="1" si="117"/>
        <v>0.99999999999999989</v>
      </c>
    </row>
    <row r="684" spans="17:25" x14ac:dyDescent="0.25">
      <c r="Q684" s="107">
        <v>681</v>
      </c>
      <c r="R684" s="107" t="e">
        <f t="shared" ca="1" si="110"/>
        <v>#REF!</v>
      </c>
      <c r="S684" s="107" t="e">
        <f t="shared" ca="1" si="111"/>
        <v>#REF!</v>
      </c>
      <c r="T684" s="107" t="e">
        <f t="shared" ca="1" si="112"/>
        <v>#REF!</v>
      </c>
      <c r="U684" s="107" t="str">
        <f t="shared" ca="1" si="113"/>
        <v/>
      </c>
      <c r="V684" s="107">
        <f t="shared" ca="1" si="114"/>
        <v>0</v>
      </c>
      <c r="W684" s="107">
        <f t="shared" ca="1" si="116"/>
        <v>0</v>
      </c>
      <c r="X684" s="107">
        <f t="shared" ca="1" si="115"/>
        <v>0</v>
      </c>
      <c r="Y684" s="107">
        <f t="shared" ca="1" si="117"/>
        <v>0.99999999999999989</v>
      </c>
    </row>
    <row r="685" spans="17:25" x14ac:dyDescent="0.25">
      <c r="Q685" s="107">
        <v>682</v>
      </c>
      <c r="R685" s="107" t="e">
        <f t="shared" ca="1" si="110"/>
        <v>#REF!</v>
      </c>
      <c r="S685" s="107" t="e">
        <f t="shared" ca="1" si="111"/>
        <v>#REF!</v>
      </c>
      <c r="T685" s="107" t="e">
        <f t="shared" ca="1" si="112"/>
        <v>#REF!</v>
      </c>
      <c r="U685" s="107" t="str">
        <f t="shared" ca="1" si="113"/>
        <v/>
      </c>
      <c r="V685" s="107">
        <f t="shared" ca="1" si="114"/>
        <v>0</v>
      </c>
      <c r="W685" s="107">
        <f t="shared" ca="1" si="116"/>
        <v>0</v>
      </c>
      <c r="X685" s="107">
        <f t="shared" ca="1" si="115"/>
        <v>0</v>
      </c>
      <c r="Y685" s="107">
        <f t="shared" ca="1" si="117"/>
        <v>0.99999999999999989</v>
      </c>
    </row>
    <row r="686" spans="17:25" x14ac:dyDescent="0.25">
      <c r="Q686" s="107">
        <v>683</v>
      </c>
      <c r="R686" s="107" t="e">
        <f t="shared" ca="1" si="110"/>
        <v>#REF!</v>
      </c>
      <c r="S686" s="107" t="e">
        <f t="shared" ca="1" si="111"/>
        <v>#REF!</v>
      </c>
      <c r="T686" s="107" t="e">
        <f t="shared" ca="1" si="112"/>
        <v>#REF!</v>
      </c>
      <c r="U686" s="107" t="str">
        <f t="shared" ca="1" si="113"/>
        <v/>
      </c>
      <c r="V686" s="107">
        <f t="shared" ca="1" si="114"/>
        <v>0</v>
      </c>
      <c r="W686" s="107">
        <f t="shared" ca="1" si="116"/>
        <v>0</v>
      </c>
      <c r="X686" s="107">
        <f t="shared" ca="1" si="115"/>
        <v>0</v>
      </c>
      <c r="Y686" s="107">
        <f t="shared" ca="1" si="117"/>
        <v>0.99999999999999989</v>
      </c>
    </row>
    <row r="687" spans="17:25" x14ac:dyDescent="0.25">
      <c r="Q687" s="107">
        <v>684</v>
      </c>
      <c r="R687" s="107" t="e">
        <f t="shared" ca="1" si="110"/>
        <v>#REF!</v>
      </c>
      <c r="S687" s="107" t="e">
        <f t="shared" ca="1" si="111"/>
        <v>#REF!</v>
      </c>
      <c r="T687" s="107" t="e">
        <f t="shared" ca="1" si="112"/>
        <v>#REF!</v>
      </c>
      <c r="U687" s="107" t="str">
        <f t="shared" ca="1" si="113"/>
        <v/>
      </c>
      <c r="V687" s="107">
        <f t="shared" ca="1" si="114"/>
        <v>0</v>
      </c>
      <c r="W687" s="107">
        <f t="shared" ca="1" si="116"/>
        <v>0</v>
      </c>
      <c r="X687" s="107">
        <f t="shared" ca="1" si="115"/>
        <v>0</v>
      </c>
      <c r="Y687" s="107">
        <f t="shared" ca="1" si="117"/>
        <v>0.99999999999999989</v>
      </c>
    </row>
    <row r="688" spans="17:25" x14ac:dyDescent="0.25">
      <c r="Q688" s="107">
        <v>685</v>
      </c>
      <c r="R688" s="107" t="e">
        <f t="shared" ca="1" si="110"/>
        <v>#REF!</v>
      </c>
      <c r="S688" s="107" t="e">
        <f t="shared" ca="1" si="111"/>
        <v>#REF!</v>
      </c>
      <c r="T688" s="107" t="e">
        <f t="shared" ca="1" si="112"/>
        <v>#REF!</v>
      </c>
      <c r="U688" s="107" t="str">
        <f t="shared" ca="1" si="113"/>
        <v/>
      </c>
      <c r="V688" s="107">
        <f t="shared" ca="1" si="114"/>
        <v>0</v>
      </c>
      <c r="W688" s="107">
        <f t="shared" ca="1" si="116"/>
        <v>0</v>
      </c>
      <c r="X688" s="107">
        <f t="shared" ca="1" si="115"/>
        <v>0</v>
      </c>
      <c r="Y688" s="107">
        <f t="shared" ca="1" si="117"/>
        <v>0.99999999999999989</v>
      </c>
    </row>
    <row r="689" spans="17:25" x14ac:dyDescent="0.25">
      <c r="Q689" s="107">
        <v>686</v>
      </c>
      <c r="R689" s="107" t="e">
        <f t="shared" ca="1" si="110"/>
        <v>#REF!</v>
      </c>
      <c r="S689" s="107" t="e">
        <f t="shared" ca="1" si="111"/>
        <v>#REF!</v>
      </c>
      <c r="T689" s="107" t="e">
        <f t="shared" ca="1" si="112"/>
        <v>#REF!</v>
      </c>
      <c r="U689" s="107" t="str">
        <f t="shared" ca="1" si="113"/>
        <v/>
      </c>
      <c r="V689" s="107">
        <f t="shared" ca="1" si="114"/>
        <v>0</v>
      </c>
      <c r="W689" s="107">
        <f t="shared" ca="1" si="116"/>
        <v>0</v>
      </c>
      <c r="X689" s="107">
        <f t="shared" ca="1" si="115"/>
        <v>0</v>
      </c>
      <c r="Y689" s="107">
        <f t="shared" ca="1" si="117"/>
        <v>0.99999999999999989</v>
      </c>
    </row>
    <row r="690" spans="17:25" x14ac:dyDescent="0.25">
      <c r="Q690" s="107">
        <v>687</v>
      </c>
      <c r="R690" s="107" t="e">
        <f t="shared" ca="1" si="110"/>
        <v>#REF!</v>
      </c>
      <c r="S690" s="107" t="e">
        <f t="shared" ca="1" si="111"/>
        <v>#REF!</v>
      </c>
      <c r="T690" s="107" t="e">
        <f t="shared" ca="1" si="112"/>
        <v>#REF!</v>
      </c>
      <c r="U690" s="107" t="str">
        <f t="shared" ca="1" si="113"/>
        <v/>
      </c>
      <c r="V690" s="107">
        <f t="shared" ca="1" si="114"/>
        <v>0</v>
      </c>
      <c r="W690" s="107">
        <f t="shared" ca="1" si="116"/>
        <v>0</v>
      </c>
      <c r="X690" s="107">
        <f t="shared" ca="1" si="115"/>
        <v>0</v>
      </c>
      <c r="Y690" s="107">
        <f t="shared" ca="1" si="117"/>
        <v>0.99999999999999989</v>
      </c>
    </row>
    <row r="691" spans="17:25" x14ac:dyDescent="0.25">
      <c r="Q691" s="107">
        <v>688</v>
      </c>
      <c r="R691" s="107" t="e">
        <f t="shared" ca="1" si="110"/>
        <v>#REF!</v>
      </c>
      <c r="S691" s="107" t="e">
        <f t="shared" ca="1" si="111"/>
        <v>#REF!</v>
      </c>
      <c r="T691" s="107" t="e">
        <f t="shared" ca="1" si="112"/>
        <v>#REF!</v>
      </c>
      <c r="U691" s="107" t="str">
        <f t="shared" ca="1" si="113"/>
        <v/>
      </c>
      <c r="V691" s="107">
        <f t="shared" ca="1" si="114"/>
        <v>0</v>
      </c>
      <c r="W691" s="107">
        <f t="shared" ca="1" si="116"/>
        <v>0</v>
      </c>
      <c r="X691" s="107">
        <f t="shared" ca="1" si="115"/>
        <v>0</v>
      </c>
      <c r="Y691" s="107">
        <f t="shared" ca="1" si="117"/>
        <v>0.99999999999999989</v>
      </c>
    </row>
    <row r="692" spans="17:25" x14ac:dyDescent="0.25">
      <c r="Q692" s="107">
        <v>689</v>
      </c>
      <c r="R692" s="107" t="e">
        <f t="shared" ca="1" si="110"/>
        <v>#REF!</v>
      </c>
      <c r="S692" s="107" t="e">
        <f t="shared" ca="1" si="111"/>
        <v>#REF!</v>
      </c>
      <c r="T692" s="107" t="e">
        <f t="shared" ca="1" si="112"/>
        <v>#REF!</v>
      </c>
      <c r="U692" s="107" t="str">
        <f t="shared" ca="1" si="113"/>
        <v/>
      </c>
      <c r="V692" s="107">
        <f t="shared" ca="1" si="114"/>
        <v>0</v>
      </c>
      <c r="W692" s="107">
        <f t="shared" ca="1" si="116"/>
        <v>0</v>
      </c>
      <c r="X692" s="107">
        <f t="shared" ca="1" si="115"/>
        <v>0</v>
      </c>
      <c r="Y692" s="107">
        <f t="shared" ca="1" si="117"/>
        <v>0.99999999999999989</v>
      </c>
    </row>
    <row r="693" spans="17:25" x14ac:dyDescent="0.25">
      <c r="Q693" s="107">
        <v>690</v>
      </c>
      <c r="R693" s="107" t="e">
        <f t="shared" ca="1" si="110"/>
        <v>#REF!</v>
      </c>
      <c r="S693" s="107" t="e">
        <f t="shared" ca="1" si="111"/>
        <v>#REF!</v>
      </c>
      <c r="T693" s="107" t="e">
        <f t="shared" ca="1" si="112"/>
        <v>#REF!</v>
      </c>
      <c r="U693" s="107" t="str">
        <f t="shared" ca="1" si="113"/>
        <v/>
      </c>
      <c r="V693" s="107">
        <f t="shared" ca="1" si="114"/>
        <v>0</v>
      </c>
      <c r="W693" s="107">
        <f t="shared" ca="1" si="116"/>
        <v>0</v>
      </c>
      <c r="X693" s="107">
        <f t="shared" ca="1" si="115"/>
        <v>0</v>
      </c>
      <c r="Y693" s="107">
        <f t="shared" ca="1" si="117"/>
        <v>0.99999999999999989</v>
      </c>
    </row>
    <row r="694" spans="17:25" x14ac:dyDescent="0.25">
      <c r="Q694" s="107">
        <v>691</v>
      </c>
      <c r="R694" s="107" t="e">
        <f t="shared" ca="1" si="110"/>
        <v>#REF!</v>
      </c>
      <c r="S694" s="107" t="e">
        <f t="shared" ca="1" si="111"/>
        <v>#REF!</v>
      </c>
      <c r="T694" s="107" t="e">
        <f t="shared" ca="1" si="112"/>
        <v>#REF!</v>
      </c>
      <c r="U694" s="107" t="str">
        <f t="shared" ca="1" si="113"/>
        <v/>
      </c>
      <c r="V694" s="107">
        <f t="shared" ca="1" si="114"/>
        <v>0</v>
      </c>
      <c r="W694" s="107">
        <f t="shared" ca="1" si="116"/>
        <v>0</v>
      </c>
      <c r="X694" s="107">
        <f t="shared" ca="1" si="115"/>
        <v>0</v>
      </c>
      <c r="Y694" s="107">
        <f t="shared" ca="1" si="117"/>
        <v>0.99999999999999989</v>
      </c>
    </row>
    <row r="695" spans="17:25" x14ac:dyDescent="0.25">
      <c r="Q695" s="107">
        <v>692</v>
      </c>
      <c r="R695" s="107" t="e">
        <f t="shared" ca="1" si="110"/>
        <v>#REF!</v>
      </c>
      <c r="S695" s="107" t="e">
        <f t="shared" ca="1" si="111"/>
        <v>#REF!</v>
      </c>
      <c r="T695" s="107" t="e">
        <f t="shared" ca="1" si="112"/>
        <v>#REF!</v>
      </c>
      <c r="U695" s="107" t="str">
        <f t="shared" ca="1" si="113"/>
        <v/>
      </c>
      <c r="V695" s="107">
        <f t="shared" ca="1" si="114"/>
        <v>0</v>
      </c>
      <c r="W695" s="107">
        <f t="shared" ca="1" si="116"/>
        <v>0</v>
      </c>
      <c r="X695" s="107">
        <f t="shared" ca="1" si="115"/>
        <v>0</v>
      </c>
      <c r="Y695" s="107">
        <f t="shared" ca="1" si="117"/>
        <v>0.99999999999999989</v>
      </c>
    </row>
    <row r="696" spans="17:25" x14ac:dyDescent="0.25">
      <c r="Q696" s="107">
        <v>693</v>
      </c>
      <c r="R696" s="107" t="e">
        <f t="shared" ca="1" si="110"/>
        <v>#REF!</v>
      </c>
      <c r="S696" s="107" t="e">
        <f t="shared" ca="1" si="111"/>
        <v>#REF!</v>
      </c>
      <c r="T696" s="107" t="e">
        <f t="shared" ca="1" si="112"/>
        <v>#REF!</v>
      </c>
      <c r="U696" s="107" t="str">
        <f t="shared" ca="1" si="113"/>
        <v/>
      </c>
      <c r="V696" s="107">
        <f t="shared" ca="1" si="114"/>
        <v>0</v>
      </c>
      <c r="W696" s="107">
        <f t="shared" ca="1" si="116"/>
        <v>0</v>
      </c>
      <c r="X696" s="107">
        <f t="shared" ca="1" si="115"/>
        <v>0</v>
      </c>
      <c r="Y696" s="107">
        <f t="shared" ca="1" si="117"/>
        <v>0.99999999999999989</v>
      </c>
    </row>
    <row r="697" spans="17:25" x14ac:dyDescent="0.25">
      <c r="Q697" s="107">
        <v>694</v>
      </c>
      <c r="R697" s="107" t="e">
        <f t="shared" ca="1" si="110"/>
        <v>#REF!</v>
      </c>
      <c r="S697" s="107" t="e">
        <f t="shared" ca="1" si="111"/>
        <v>#REF!</v>
      </c>
      <c r="T697" s="107" t="e">
        <f t="shared" ca="1" si="112"/>
        <v>#REF!</v>
      </c>
      <c r="U697" s="107" t="str">
        <f t="shared" ca="1" si="113"/>
        <v/>
      </c>
      <c r="V697" s="107">
        <f t="shared" ca="1" si="114"/>
        <v>0</v>
      </c>
      <c r="W697" s="107">
        <f t="shared" ca="1" si="116"/>
        <v>0</v>
      </c>
      <c r="X697" s="107">
        <f t="shared" ca="1" si="115"/>
        <v>0</v>
      </c>
      <c r="Y697" s="107">
        <f t="shared" ca="1" si="117"/>
        <v>0.99999999999999989</v>
      </c>
    </row>
    <row r="698" spans="17:25" x14ac:dyDescent="0.25">
      <c r="Q698" s="107">
        <v>695</v>
      </c>
      <c r="R698" s="107" t="e">
        <f t="shared" ca="1" si="110"/>
        <v>#REF!</v>
      </c>
      <c r="S698" s="107" t="e">
        <f t="shared" ca="1" si="111"/>
        <v>#REF!</v>
      </c>
      <c r="T698" s="107" t="e">
        <f t="shared" ca="1" si="112"/>
        <v>#REF!</v>
      </c>
      <c r="U698" s="107" t="str">
        <f t="shared" ca="1" si="113"/>
        <v/>
      </c>
      <c r="V698" s="107">
        <f t="shared" ca="1" si="114"/>
        <v>0</v>
      </c>
      <c r="W698" s="107">
        <f t="shared" ca="1" si="116"/>
        <v>0</v>
      </c>
      <c r="X698" s="107">
        <f t="shared" ca="1" si="115"/>
        <v>0</v>
      </c>
      <c r="Y698" s="107">
        <f t="shared" ca="1" si="117"/>
        <v>0.99999999999999989</v>
      </c>
    </row>
    <row r="699" spans="17:25" x14ac:dyDescent="0.25">
      <c r="Q699" s="107">
        <v>696</v>
      </c>
      <c r="R699" s="107" t="e">
        <f t="shared" ca="1" si="110"/>
        <v>#REF!</v>
      </c>
      <c r="S699" s="107" t="e">
        <f t="shared" ca="1" si="111"/>
        <v>#REF!</v>
      </c>
      <c r="T699" s="107" t="e">
        <f t="shared" ca="1" si="112"/>
        <v>#REF!</v>
      </c>
      <c r="U699" s="107" t="str">
        <f t="shared" ca="1" si="113"/>
        <v/>
      </c>
      <c r="V699" s="107">
        <f t="shared" ca="1" si="114"/>
        <v>0</v>
      </c>
      <c r="W699" s="107">
        <f t="shared" ca="1" si="116"/>
        <v>0</v>
      </c>
      <c r="X699" s="107">
        <f t="shared" ca="1" si="115"/>
        <v>0</v>
      </c>
      <c r="Y699" s="107">
        <f t="shared" ca="1" si="117"/>
        <v>0.99999999999999989</v>
      </c>
    </row>
    <row r="700" spans="17:25" x14ac:dyDescent="0.25">
      <c r="Q700" s="107">
        <v>697</v>
      </c>
      <c r="R700" s="107" t="e">
        <f t="shared" ca="1" si="110"/>
        <v>#REF!</v>
      </c>
      <c r="S700" s="107" t="e">
        <f t="shared" ca="1" si="111"/>
        <v>#REF!</v>
      </c>
      <c r="T700" s="107" t="e">
        <f t="shared" ca="1" si="112"/>
        <v>#REF!</v>
      </c>
      <c r="U700" s="107" t="str">
        <f t="shared" ca="1" si="113"/>
        <v/>
      </c>
      <c r="V700" s="107">
        <f t="shared" ca="1" si="114"/>
        <v>0</v>
      </c>
      <c r="W700" s="107">
        <f t="shared" ca="1" si="116"/>
        <v>0</v>
      </c>
      <c r="X700" s="107">
        <f t="shared" ca="1" si="115"/>
        <v>0</v>
      </c>
      <c r="Y700" s="107">
        <f t="shared" ca="1" si="117"/>
        <v>0.99999999999999989</v>
      </c>
    </row>
    <row r="701" spans="17:25" x14ac:dyDescent="0.25">
      <c r="Q701" s="107">
        <v>698</v>
      </c>
      <c r="R701" s="107" t="e">
        <f t="shared" ca="1" si="110"/>
        <v>#REF!</v>
      </c>
      <c r="S701" s="107" t="e">
        <f t="shared" ca="1" si="111"/>
        <v>#REF!</v>
      </c>
      <c r="T701" s="107" t="e">
        <f t="shared" ca="1" si="112"/>
        <v>#REF!</v>
      </c>
      <c r="U701" s="107" t="str">
        <f t="shared" ca="1" si="113"/>
        <v/>
      </c>
      <c r="V701" s="107">
        <f t="shared" ca="1" si="114"/>
        <v>0</v>
      </c>
      <c r="W701" s="107">
        <f t="shared" ca="1" si="116"/>
        <v>0</v>
      </c>
      <c r="X701" s="107">
        <f t="shared" ca="1" si="115"/>
        <v>0</v>
      </c>
      <c r="Y701" s="107">
        <f t="shared" ca="1" si="117"/>
        <v>0.99999999999999989</v>
      </c>
    </row>
    <row r="702" spans="17:25" x14ac:dyDescent="0.25">
      <c r="Q702" s="107">
        <v>699</v>
      </c>
      <c r="R702" s="107" t="e">
        <f t="shared" ca="1" si="110"/>
        <v>#REF!</v>
      </c>
      <c r="S702" s="107" t="e">
        <f t="shared" ca="1" si="111"/>
        <v>#REF!</v>
      </c>
      <c r="T702" s="107" t="e">
        <f t="shared" ca="1" si="112"/>
        <v>#REF!</v>
      </c>
      <c r="U702" s="107" t="str">
        <f t="shared" ca="1" si="113"/>
        <v/>
      </c>
      <c r="V702" s="107">
        <f t="shared" ca="1" si="114"/>
        <v>0</v>
      </c>
      <c r="W702" s="107">
        <f t="shared" ca="1" si="116"/>
        <v>0</v>
      </c>
      <c r="X702" s="107">
        <f t="shared" ca="1" si="115"/>
        <v>0</v>
      </c>
      <c r="Y702" s="107">
        <f t="shared" ca="1" si="117"/>
        <v>0.99999999999999989</v>
      </c>
    </row>
    <row r="703" spans="17:25" x14ac:dyDescent="0.25">
      <c r="Q703" s="107">
        <v>700</v>
      </c>
      <c r="R703" s="107" t="e">
        <f t="shared" ca="1" si="110"/>
        <v>#REF!</v>
      </c>
      <c r="S703" s="107" t="e">
        <f t="shared" ca="1" si="111"/>
        <v>#REF!</v>
      </c>
      <c r="T703" s="107" t="e">
        <f t="shared" ca="1" si="112"/>
        <v>#REF!</v>
      </c>
      <c r="U703" s="107" t="str">
        <f t="shared" ca="1" si="113"/>
        <v/>
      </c>
      <c r="V703" s="107">
        <f t="shared" ca="1" si="114"/>
        <v>0</v>
      </c>
      <c r="W703" s="107">
        <f t="shared" ca="1" si="116"/>
        <v>0</v>
      </c>
      <c r="X703" s="107">
        <f t="shared" ca="1" si="115"/>
        <v>0</v>
      </c>
      <c r="Y703" s="107">
        <f t="shared" ca="1" si="117"/>
        <v>0.99999999999999989</v>
      </c>
    </row>
    <row r="704" spans="17:25" x14ac:dyDescent="0.25">
      <c r="Q704" s="107">
        <v>701</v>
      </c>
      <c r="R704" s="107" t="e">
        <f t="shared" ca="1" si="110"/>
        <v>#REF!</v>
      </c>
      <c r="S704" s="107" t="e">
        <f t="shared" ca="1" si="111"/>
        <v>#REF!</v>
      </c>
      <c r="T704" s="107" t="e">
        <f t="shared" ca="1" si="112"/>
        <v>#REF!</v>
      </c>
      <c r="U704" s="107" t="str">
        <f t="shared" ca="1" si="113"/>
        <v/>
      </c>
      <c r="V704" s="107">
        <f t="shared" ca="1" si="114"/>
        <v>0</v>
      </c>
      <c r="W704" s="107">
        <f t="shared" ca="1" si="116"/>
        <v>0</v>
      </c>
      <c r="X704" s="107">
        <f t="shared" ca="1" si="115"/>
        <v>0</v>
      </c>
      <c r="Y704" s="107">
        <f t="shared" ca="1" si="117"/>
        <v>0.99999999999999989</v>
      </c>
    </row>
    <row r="705" spans="17:25" x14ac:dyDescent="0.25">
      <c r="Q705" s="107">
        <v>702</v>
      </c>
      <c r="R705" s="107" t="e">
        <f t="shared" ca="1" si="110"/>
        <v>#REF!</v>
      </c>
      <c r="S705" s="107" t="e">
        <f t="shared" ca="1" si="111"/>
        <v>#REF!</v>
      </c>
      <c r="T705" s="107" t="e">
        <f t="shared" ca="1" si="112"/>
        <v>#REF!</v>
      </c>
      <c r="U705" s="107" t="str">
        <f t="shared" ca="1" si="113"/>
        <v/>
      </c>
      <c r="V705" s="107">
        <f t="shared" ca="1" si="114"/>
        <v>0</v>
      </c>
      <c r="W705" s="107">
        <f t="shared" ca="1" si="116"/>
        <v>0</v>
      </c>
      <c r="X705" s="107">
        <f t="shared" ca="1" si="115"/>
        <v>0</v>
      </c>
      <c r="Y705" s="107">
        <f t="shared" ca="1" si="117"/>
        <v>0.99999999999999989</v>
      </c>
    </row>
    <row r="706" spans="17:25" x14ac:dyDescent="0.25">
      <c r="Q706" s="107">
        <v>703</v>
      </c>
      <c r="R706" s="107" t="e">
        <f t="shared" ca="1" si="110"/>
        <v>#REF!</v>
      </c>
      <c r="S706" s="107" t="e">
        <f t="shared" ca="1" si="111"/>
        <v>#REF!</v>
      </c>
      <c r="T706" s="107" t="e">
        <f t="shared" ca="1" si="112"/>
        <v>#REF!</v>
      </c>
      <c r="U706" s="107" t="str">
        <f t="shared" ca="1" si="113"/>
        <v/>
      </c>
      <c r="V706" s="107">
        <f t="shared" ca="1" si="114"/>
        <v>0</v>
      </c>
      <c r="W706" s="107">
        <f t="shared" ca="1" si="116"/>
        <v>0</v>
      </c>
      <c r="X706" s="107">
        <f t="shared" ca="1" si="115"/>
        <v>0</v>
      </c>
      <c r="Y706" s="107">
        <f t="shared" ca="1" si="117"/>
        <v>0.99999999999999989</v>
      </c>
    </row>
    <row r="707" spans="17:25" x14ac:dyDescent="0.25">
      <c r="Q707" s="107">
        <v>704</v>
      </c>
      <c r="R707" s="107" t="e">
        <f t="shared" ca="1" si="110"/>
        <v>#REF!</v>
      </c>
      <c r="S707" s="107" t="e">
        <f t="shared" ca="1" si="111"/>
        <v>#REF!</v>
      </c>
      <c r="T707" s="107" t="e">
        <f t="shared" ca="1" si="112"/>
        <v>#REF!</v>
      </c>
      <c r="U707" s="107" t="str">
        <f t="shared" ca="1" si="113"/>
        <v/>
      </c>
      <c r="V707" s="107">
        <f t="shared" ca="1" si="114"/>
        <v>0</v>
      </c>
      <c r="W707" s="107">
        <f t="shared" ca="1" si="116"/>
        <v>0</v>
      </c>
      <c r="X707" s="107">
        <f t="shared" ca="1" si="115"/>
        <v>0</v>
      </c>
      <c r="Y707" s="107">
        <f t="shared" ca="1" si="117"/>
        <v>0.99999999999999989</v>
      </c>
    </row>
    <row r="708" spans="17:25" x14ac:dyDescent="0.25">
      <c r="Q708" s="107">
        <v>705</v>
      </c>
      <c r="R708" s="107" t="e">
        <f t="shared" ref="R708:R771" ca="1" si="118">INDEX(INDIRECT($K$5),Q708,1)</f>
        <v>#REF!</v>
      </c>
      <c r="S708" s="107" t="e">
        <f t="shared" ref="S708:S771" ca="1" si="119">INDEX(INDIRECT($K$5),Q708,9)</f>
        <v>#REF!</v>
      </c>
      <c r="T708" s="107" t="e">
        <f t="shared" ref="T708:T771" ca="1" si="120">VLOOKUP(S708,Table_RndRarity,3,0)</f>
        <v>#REF!</v>
      </c>
      <c r="U708" s="107" t="str">
        <f t="shared" ref="U708:U771" ca="1" si="121">IFERROR(IF(T708=1,R708,""),"")</f>
        <v/>
      </c>
      <c r="V708" s="107">
        <f t="shared" ref="V708:V771" ca="1" si="122">IFERROR(VLOOKUP(U708,INDIRECT($K$5),10,0),0)</f>
        <v>0</v>
      </c>
      <c r="W708" s="107">
        <f t="shared" ca="1" si="116"/>
        <v>0</v>
      </c>
      <c r="X708" s="107">
        <f t="shared" ref="X708:X771" ca="1" si="123">W708/$W$2</f>
        <v>0</v>
      </c>
      <c r="Y708" s="107">
        <f t="shared" ca="1" si="117"/>
        <v>0.99999999999999989</v>
      </c>
    </row>
    <row r="709" spans="17:25" x14ac:dyDescent="0.25">
      <c r="Q709" s="107">
        <v>706</v>
      </c>
      <c r="R709" s="107" t="e">
        <f t="shared" ca="1" si="118"/>
        <v>#REF!</v>
      </c>
      <c r="S709" s="107" t="e">
        <f t="shared" ca="1" si="119"/>
        <v>#REF!</v>
      </c>
      <c r="T709" s="107" t="e">
        <f t="shared" ca="1" si="120"/>
        <v>#REF!</v>
      </c>
      <c r="U709" s="107" t="str">
        <f t="shared" ca="1" si="121"/>
        <v/>
      </c>
      <c r="V709" s="107">
        <f t="shared" ca="1" si="122"/>
        <v>0</v>
      </c>
      <c r="W709" s="107">
        <f t="shared" ref="W709:W772" ca="1" si="124">IF(V709&gt;0,(($V$1-V709)/$V$2)+($S$2*(V709/$V$1)),0)</f>
        <v>0</v>
      </c>
      <c r="X709" s="107">
        <f t="shared" ca="1" si="123"/>
        <v>0</v>
      </c>
      <c r="Y709" s="107">
        <f t="shared" ref="Y709:Y772" ca="1" si="125">X709+Y708</f>
        <v>0.99999999999999989</v>
      </c>
    </row>
    <row r="710" spans="17:25" x14ac:dyDescent="0.25">
      <c r="Q710" s="107">
        <v>707</v>
      </c>
      <c r="R710" s="107" t="e">
        <f t="shared" ca="1" si="118"/>
        <v>#REF!</v>
      </c>
      <c r="S710" s="107" t="e">
        <f t="shared" ca="1" si="119"/>
        <v>#REF!</v>
      </c>
      <c r="T710" s="107" t="e">
        <f t="shared" ca="1" si="120"/>
        <v>#REF!</v>
      </c>
      <c r="U710" s="107" t="str">
        <f t="shared" ca="1" si="121"/>
        <v/>
      </c>
      <c r="V710" s="107">
        <f t="shared" ca="1" si="122"/>
        <v>0</v>
      </c>
      <c r="W710" s="107">
        <f t="shared" ca="1" si="124"/>
        <v>0</v>
      </c>
      <c r="X710" s="107">
        <f t="shared" ca="1" si="123"/>
        <v>0</v>
      </c>
      <c r="Y710" s="107">
        <f t="shared" ca="1" si="125"/>
        <v>0.99999999999999989</v>
      </c>
    </row>
    <row r="711" spans="17:25" x14ac:dyDescent="0.25">
      <c r="Q711" s="107">
        <v>708</v>
      </c>
      <c r="R711" s="107" t="e">
        <f t="shared" ca="1" si="118"/>
        <v>#REF!</v>
      </c>
      <c r="S711" s="107" t="e">
        <f t="shared" ca="1" si="119"/>
        <v>#REF!</v>
      </c>
      <c r="T711" s="107" t="e">
        <f t="shared" ca="1" si="120"/>
        <v>#REF!</v>
      </c>
      <c r="U711" s="107" t="str">
        <f t="shared" ca="1" si="121"/>
        <v/>
      </c>
      <c r="V711" s="107">
        <f t="shared" ca="1" si="122"/>
        <v>0</v>
      </c>
      <c r="W711" s="107">
        <f t="shared" ca="1" si="124"/>
        <v>0</v>
      </c>
      <c r="X711" s="107">
        <f t="shared" ca="1" si="123"/>
        <v>0</v>
      </c>
      <c r="Y711" s="107">
        <f t="shared" ca="1" si="125"/>
        <v>0.99999999999999989</v>
      </c>
    </row>
    <row r="712" spans="17:25" x14ac:dyDescent="0.25">
      <c r="Q712" s="107">
        <v>709</v>
      </c>
      <c r="R712" s="107" t="e">
        <f t="shared" ca="1" si="118"/>
        <v>#REF!</v>
      </c>
      <c r="S712" s="107" t="e">
        <f t="shared" ca="1" si="119"/>
        <v>#REF!</v>
      </c>
      <c r="T712" s="107" t="e">
        <f t="shared" ca="1" si="120"/>
        <v>#REF!</v>
      </c>
      <c r="U712" s="107" t="str">
        <f t="shared" ca="1" si="121"/>
        <v/>
      </c>
      <c r="V712" s="107">
        <f t="shared" ca="1" si="122"/>
        <v>0</v>
      </c>
      <c r="W712" s="107">
        <f t="shared" ca="1" si="124"/>
        <v>0</v>
      </c>
      <c r="X712" s="107">
        <f t="shared" ca="1" si="123"/>
        <v>0</v>
      </c>
      <c r="Y712" s="107">
        <f t="shared" ca="1" si="125"/>
        <v>0.99999999999999989</v>
      </c>
    </row>
    <row r="713" spans="17:25" x14ac:dyDescent="0.25">
      <c r="Q713" s="107">
        <v>710</v>
      </c>
      <c r="R713" s="107" t="e">
        <f t="shared" ca="1" si="118"/>
        <v>#REF!</v>
      </c>
      <c r="S713" s="107" t="e">
        <f t="shared" ca="1" si="119"/>
        <v>#REF!</v>
      </c>
      <c r="T713" s="107" t="e">
        <f t="shared" ca="1" si="120"/>
        <v>#REF!</v>
      </c>
      <c r="U713" s="107" t="str">
        <f t="shared" ca="1" si="121"/>
        <v/>
      </c>
      <c r="V713" s="107">
        <f t="shared" ca="1" si="122"/>
        <v>0</v>
      </c>
      <c r="W713" s="107">
        <f t="shared" ca="1" si="124"/>
        <v>0</v>
      </c>
      <c r="X713" s="107">
        <f t="shared" ca="1" si="123"/>
        <v>0</v>
      </c>
      <c r="Y713" s="107">
        <f t="shared" ca="1" si="125"/>
        <v>0.99999999999999989</v>
      </c>
    </row>
    <row r="714" spans="17:25" x14ac:dyDescent="0.25">
      <c r="Q714" s="107">
        <v>711</v>
      </c>
      <c r="R714" s="107" t="e">
        <f t="shared" ca="1" si="118"/>
        <v>#REF!</v>
      </c>
      <c r="S714" s="107" t="e">
        <f t="shared" ca="1" si="119"/>
        <v>#REF!</v>
      </c>
      <c r="T714" s="107" t="e">
        <f t="shared" ca="1" si="120"/>
        <v>#REF!</v>
      </c>
      <c r="U714" s="107" t="str">
        <f t="shared" ca="1" si="121"/>
        <v/>
      </c>
      <c r="V714" s="107">
        <f t="shared" ca="1" si="122"/>
        <v>0</v>
      </c>
      <c r="W714" s="107">
        <f t="shared" ca="1" si="124"/>
        <v>0</v>
      </c>
      <c r="X714" s="107">
        <f t="shared" ca="1" si="123"/>
        <v>0</v>
      </c>
      <c r="Y714" s="107">
        <f t="shared" ca="1" si="125"/>
        <v>0.99999999999999989</v>
      </c>
    </row>
    <row r="715" spans="17:25" x14ac:dyDescent="0.25">
      <c r="Q715" s="107">
        <v>712</v>
      </c>
      <c r="R715" s="107" t="e">
        <f t="shared" ca="1" si="118"/>
        <v>#REF!</v>
      </c>
      <c r="S715" s="107" t="e">
        <f t="shared" ca="1" si="119"/>
        <v>#REF!</v>
      </c>
      <c r="T715" s="107" t="e">
        <f t="shared" ca="1" si="120"/>
        <v>#REF!</v>
      </c>
      <c r="U715" s="107" t="str">
        <f t="shared" ca="1" si="121"/>
        <v/>
      </c>
      <c r="V715" s="107">
        <f t="shared" ca="1" si="122"/>
        <v>0</v>
      </c>
      <c r="W715" s="107">
        <f t="shared" ca="1" si="124"/>
        <v>0</v>
      </c>
      <c r="X715" s="107">
        <f t="shared" ca="1" si="123"/>
        <v>0</v>
      </c>
      <c r="Y715" s="107">
        <f t="shared" ca="1" si="125"/>
        <v>0.99999999999999989</v>
      </c>
    </row>
    <row r="716" spans="17:25" x14ac:dyDescent="0.25">
      <c r="Q716" s="107">
        <v>713</v>
      </c>
      <c r="R716" s="107" t="e">
        <f t="shared" ca="1" si="118"/>
        <v>#REF!</v>
      </c>
      <c r="S716" s="107" t="e">
        <f t="shared" ca="1" si="119"/>
        <v>#REF!</v>
      </c>
      <c r="T716" s="107" t="e">
        <f t="shared" ca="1" si="120"/>
        <v>#REF!</v>
      </c>
      <c r="U716" s="107" t="str">
        <f t="shared" ca="1" si="121"/>
        <v/>
      </c>
      <c r="V716" s="107">
        <f t="shared" ca="1" si="122"/>
        <v>0</v>
      </c>
      <c r="W716" s="107">
        <f t="shared" ca="1" si="124"/>
        <v>0</v>
      </c>
      <c r="X716" s="107">
        <f t="shared" ca="1" si="123"/>
        <v>0</v>
      </c>
      <c r="Y716" s="107">
        <f t="shared" ca="1" si="125"/>
        <v>0.99999999999999989</v>
      </c>
    </row>
    <row r="717" spans="17:25" x14ac:dyDescent="0.25">
      <c r="Q717" s="107">
        <v>714</v>
      </c>
      <c r="R717" s="107" t="e">
        <f t="shared" ca="1" si="118"/>
        <v>#REF!</v>
      </c>
      <c r="S717" s="107" t="e">
        <f t="shared" ca="1" si="119"/>
        <v>#REF!</v>
      </c>
      <c r="T717" s="107" t="e">
        <f t="shared" ca="1" si="120"/>
        <v>#REF!</v>
      </c>
      <c r="U717" s="107" t="str">
        <f t="shared" ca="1" si="121"/>
        <v/>
      </c>
      <c r="V717" s="107">
        <f t="shared" ca="1" si="122"/>
        <v>0</v>
      </c>
      <c r="W717" s="107">
        <f t="shared" ca="1" si="124"/>
        <v>0</v>
      </c>
      <c r="X717" s="107">
        <f t="shared" ca="1" si="123"/>
        <v>0</v>
      </c>
      <c r="Y717" s="107">
        <f t="shared" ca="1" si="125"/>
        <v>0.99999999999999989</v>
      </c>
    </row>
    <row r="718" spans="17:25" x14ac:dyDescent="0.25">
      <c r="Q718" s="107">
        <v>715</v>
      </c>
      <c r="R718" s="107" t="e">
        <f t="shared" ca="1" si="118"/>
        <v>#REF!</v>
      </c>
      <c r="S718" s="107" t="e">
        <f t="shared" ca="1" si="119"/>
        <v>#REF!</v>
      </c>
      <c r="T718" s="107" t="e">
        <f t="shared" ca="1" si="120"/>
        <v>#REF!</v>
      </c>
      <c r="U718" s="107" t="str">
        <f t="shared" ca="1" si="121"/>
        <v/>
      </c>
      <c r="V718" s="107">
        <f t="shared" ca="1" si="122"/>
        <v>0</v>
      </c>
      <c r="W718" s="107">
        <f t="shared" ca="1" si="124"/>
        <v>0</v>
      </c>
      <c r="X718" s="107">
        <f t="shared" ca="1" si="123"/>
        <v>0</v>
      </c>
      <c r="Y718" s="107">
        <f t="shared" ca="1" si="125"/>
        <v>0.99999999999999989</v>
      </c>
    </row>
    <row r="719" spans="17:25" x14ac:dyDescent="0.25">
      <c r="Q719" s="107">
        <v>716</v>
      </c>
      <c r="R719" s="107" t="e">
        <f t="shared" ca="1" si="118"/>
        <v>#REF!</v>
      </c>
      <c r="S719" s="107" t="e">
        <f t="shared" ca="1" si="119"/>
        <v>#REF!</v>
      </c>
      <c r="T719" s="107" t="e">
        <f t="shared" ca="1" si="120"/>
        <v>#REF!</v>
      </c>
      <c r="U719" s="107" t="str">
        <f t="shared" ca="1" si="121"/>
        <v/>
      </c>
      <c r="V719" s="107">
        <f t="shared" ca="1" si="122"/>
        <v>0</v>
      </c>
      <c r="W719" s="107">
        <f t="shared" ca="1" si="124"/>
        <v>0</v>
      </c>
      <c r="X719" s="107">
        <f t="shared" ca="1" si="123"/>
        <v>0</v>
      </c>
      <c r="Y719" s="107">
        <f t="shared" ca="1" si="125"/>
        <v>0.99999999999999989</v>
      </c>
    </row>
    <row r="720" spans="17:25" x14ac:dyDescent="0.25">
      <c r="Q720" s="107">
        <v>717</v>
      </c>
      <c r="R720" s="107" t="e">
        <f t="shared" ca="1" si="118"/>
        <v>#REF!</v>
      </c>
      <c r="S720" s="107" t="e">
        <f t="shared" ca="1" si="119"/>
        <v>#REF!</v>
      </c>
      <c r="T720" s="107" t="e">
        <f t="shared" ca="1" si="120"/>
        <v>#REF!</v>
      </c>
      <c r="U720" s="107" t="str">
        <f t="shared" ca="1" si="121"/>
        <v/>
      </c>
      <c r="V720" s="107">
        <f t="shared" ca="1" si="122"/>
        <v>0</v>
      </c>
      <c r="W720" s="107">
        <f t="shared" ca="1" si="124"/>
        <v>0</v>
      </c>
      <c r="X720" s="107">
        <f t="shared" ca="1" si="123"/>
        <v>0</v>
      </c>
      <c r="Y720" s="107">
        <f t="shared" ca="1" si="125"/>
        <v>0.99999999999999989</v>
      </c>
    </row>
    <row r="721" spans="17:25" x14ac:dyDescent="0.25">
      <c r="Q721" s="107">
        <v>718</v>
      </c>
      <c r="R721" s="107" t="e">
        <f t="shared" ca="1" si="118"/>
        <v>#REF!</v>
      </c>
      <c r="S721" s="107" t="e">
        <f t="shared" ca="1" si="119"/>
        <v>#REF!</v>
      </c>
      <c r="T721" s="107" t="e">
        <f t="shared" ca="1" si="120"/>
        <v>#REF!</v>
      </c>
      <c r="U721" s="107" t="str">
        <f t="shared" ca="1" si="121"/>
        <v/>
      </c>
      <c r="V721" s="107">
        <f t="shared" ca="1" si="122"/>
        <v>0</v>
      </c>
      <c r="W721" s="107">
        <f t="shared" ca="1" si="124"/>
        <v>0</v>
      </c>
      <c r="X721" s="107">
        <f t="shared" ca="1" si="123"/>
        <v>0</v>
      </c>
      <c r="Y721" s="107">
        <f t="shared" ca="1" si="125"/>
        <v>0.99999999999999989</v>
      </c>
    </row>
    <row r="722" spans="17:25" x14ac:dyDescent="0.25">
      <c r="Q722" s="107">
        <v>719</v>
      </c>
      <c r="R722" s="107" t="e">
        <f t="shared" ca="1" si="118"/>
        <v>#REF!</v>
      </c>
      <c r="S722" s="107" t="e">
        <f t="shared" ca="1" si="119"/>
        <v>#REF!</v>
      </c>
      <c r="T722" s="107" t="e">
        <f t="shared" ca="1" si="120"/>
        <v>#REF!</v>
      </c>
      <c r="U722" s="107" t="str">
        <f t="shared" ca="1" si="121"/>
        <v/>
      </c>
      <c r="V722" s="107">
        <f t="shared" ca="1" si="122"/>
        <v>0</v>
      </c>
      <c r="W722" s="107">
        <f t="shared" ca="1" si="124"/>
        <v>0</v>
      </c>
      <c r="X722" s="107">
        <f t="shared" ca="1" si="123"/>
        <v>0</v>
      </c>
      <c r="Y722" s="107">
        <f t="shared" ca="1" si="125"/>
        <v>0.99999999999999989</v>
      </c>
    </row>
    <row r="723" spans="17:25" x14ac:dyDescent="0.25">
      <c r="Q723" s="107">
        <v>720</v>
      </c>
      <c r="R723" s="107" t="e">
        <f t="shared" ca="1" si="118"/>
        <v>#REF!</v>
      </c>
      <c r="S723" s="107" t="e">
        <f t="shared" ca="1" si="119"/>
        <v>#REF!</v>
      </c>
      <c r="T723" s="107" t="e">
        <f t="shared" ca="1" si="120"/>
        <v>#REF!</v>
      </c>
      <c r="U723" s="107" t="str">
        <f t="shared" ca="1" si="121"/>
        <v/>
      </c>
      <c r="V723" s="107">
        <f t="shared" ca="1" si="122"/>
        <v>0</v>
      </c>
      <c r="W723" s="107">
        <f t="shared" ca="1" si="124"/>
        <v>0</v>
      </c>
      <c r="X723" s="107">
        <f t="shared" ca="1" si="123"/>
        <v>0</v>
      </c>
      <c r="Y723" s="107">
        <f t="shared" ca="1" si="125"/>
        <v>0.99999999999999989</v>
      </c>
    </row>
    <row r="724" spans="17:25" x14ac:dyDescent="0.25">
      <c r="Q724" s="107">
        <v>721</v>
      </c>
      <c r="R724" s="107" t="e">
        <f t="shared" ca="1" si="118"/>
        <v>#REF!</v>
      </c>
      <c r="S724" s="107" t="e">
        <f t="shared" ca="1" si="119"/>
        <v>#REF!</v>
      </c>
      <c r="T724" s="107" t="e">
        <f t="shared" ca="1" si="120"/>
        <v>#REF!</v>
      </c>
      <c r="U724" s="107" t="str">
        <f t="shared" ca="1" si="121"/>
        <v/>
      </c>
      <c r="V724" s="107">
        <f t="shared" ca="1" si="122"/>
        <v>0</v>
      </c>
      <c r="W724" s="107">
        <f t="shared" ca="1" si="124"/>
        <v>0</v>
      </c>
      <c r="X724" s="107">
        <f t="shared" ca="1" si="123"/>
        <v>0</v>
      </c>
      <c r="Y724" s="107">
        <f t="shared" ca="1" si="125"/>
        <v>0.99999999999999989</v>
      </c>
    </row>
    <row r="725" spans="17:25" x14ac:dyDescent="0.25">
      <c r="Q725" s="107">
        <v>722</v>
      </c>
      <c r="R725" s="107" t="e">
        <f t="shared" ca="1" si="118"/>
        <v>#REF!</v>
      </c>
      <c r="S725" s="107" t="e">
        <f t="shared" ca="1" si="119"/>
        <v>#REF!</v>
      </c>
      <c r="T725" s="107" t="e">
        <f t="shared" ca="1" si="120"/>
        <v>#REF!</v>
      </c>
      <c r="U725" s="107" t="str">
        <f t="shared" ca="1" si="121"/>
        <v/>
      </c>
      <c r="V725" s="107">
        <f t="shared" ca="1" si="122"/>
        <v>0</v>
      </c>
      <c r="W725" s="107">
        <f t="shared" ca="1" si="124"/>
        <v>0</v>
      </c>
      <c r="X725" s="107">
        <f t="shared" ca="1" si="123"/>
        <v>0</v>
      </c>
      <c r="Y725" s="107">
        <f t="shared" ca="1" si="125"/>
        <v>0.99999999999999989</v>
      </c>
    </row>
    <row r="726" spans="17:25" x14ac:dyDescent="0.25">
      <c r="Q726" s="107">
        <v>723</v>
      </c>
      <c r="R726" s="107" t="e">
        <f t="shared" ca="1" si="118"/>
        <v>#REF!</v>
      </c>
      <c r="S726" s="107" t="e">
        <f t="shared" ca="1" si="119"/>
        <v>#REF!</v>
      </c>
      <c r="T726" s="107" t="e">
        <f t="shared" ca="1" si="120"/>
        <v>#REF!</v>
      </c>
      <c r="U726" s="107" t="str">
        <f t="shared" ca="1" si="121"/>
        <v/>
      </c>
      <c r="V726" s="107">
        <f t="shared" ca="1" si="122"/>
        <v>0</v>
      </c>
      <c r="W726" s="107">
        <f t="shared" ca="1" si="124"/>
        <v>0</v>
      </c>
      <c r="X726" s="107">
        <f t="shared" ca="1" si="123"/>
        <v>0</v>
      </c>
      <c r="Y726" s="107">
        <f t="shared" ca="1" si="125"/>
        <v>0.99999999999999989</v>
      </c>
    </row>
    <row r="727" spans="17:25" x14ac:dyDescent="0.25">
      <c r="Q727" s="107">
        <v>724</v>
      </c>
      <c r="R727" s="107" t="e">
        <f t="shared" ca="1" si="118"/>
        <v>#REF!</v>
      </c>
      <c r="S727" s="107" t="e">
        <f t="shared" ca="1" si="119"/>
        <v>#REF!</v>
      </c>
      <c r="T727" s="107" t="e">
        <f t="shared" ca="1" si="120"/>
        <v>#REF!</v>
      </c>
      <c r="U727" s="107" t="str">
        <f t="shared" ca="1" si="121"/>
        <v/>
      </c>
      <c r="V727" s="107">
        <f t="shared" ca="1" si="122"/>
        <v>0</v>
      </c>
      <c r="W727" s="107">
        <f t="shared" ca="1" si="124"/>
        <v>0</v>
      </c>
      <c r="X727" s="107">
        <f t="shared" ca="1" si="123"/>
        <v>0</v>
      </c>
      <c r="Y727" s="107">
        <f t="shared" ca="1" si="125"/>
        <v>0.99999999999999989</v>
      </c>
    </row>
    <row r="728" spans="17:25" x14ac:dyDescent="0.25">
      <c r="Q728" s="107">
        <v>725</v>
      </c>
      <c r="R728" s="107" t="e">
        <f t="shared" ca="1" si="118"/>
        <v>#REF!</v>
      </c>
      <c r="S728" s="107" t="e">
        <f t="shared" ca="1" si="119"/>
        <v>#REF!</v>
      </c>
      <c r="T728" s="107" t="e">
        <f t="shared" ca="1" si="120"/>
        <v>#REF!</v>
      </c>
      <c r="U728" s="107" t="str">
        <f t="shared" ca="1" si="121"/>
        <v/>
      </c>
      <c r="V728" s="107">
        <f t="shared" ca="1" si="122"/>
        <v>0</v>
      </c>
      <c r="W728" s="107">
        <f t="shared" ca="1" si="124"/>
        <v>0</v>
      </c>
      <c r="X728" s="107">
        <f t="shared" ca="1" si="123"/>
        <v>0</v>
      </c>
      <c r="Y728" s="107">
        <f t="shared" ca="1" si="125"/>
        <v>0.99999999999999989</v>
      </c>
    </row>
    <row r="729" spans="17:25" x14ac:dyDescent="0.25">
      <c r="Q729" s="107">
        <v>726</v>
      </c>
      <c r="R729" s="107" t="e">
        <f t="shared" ca="1" si="118"/>
        <v>#REF!</v>
      </c>
      <c r="S729" s="107" t="e">
        <f t="shared" ca="1" si="119"/>
        <v>#REF!</v>
      </c>
      <c r="T729" s="107" t="e">
        <f t="shared" ca="1" si="120"/>
        <v>#REF!</v>
      </c>
      <c r="U729" s="107" t="str">
        <f t="shared" ca="1" si="121"/>
        <v/>
      </c>
      <c r="V729" s="107">
        <f t="shared" ca="1" si="122"/>
        <v>0</v>
      </c>
      <c r="W729" s="107">
        <f t="shared" ca="1" si="124"/>
        <v>0</v>
      </c>
      <c r="X729" s="107">
        <f t="shared" ca="1" si="123"/>
        <v>0</v>
      </c>
      <c r="Y729" s="107">
        <f t="shared" ca="1" si="125"/>
        <v>0.99999999999999989</v>
      </c>
    </row>
    <row r="730" spans="17:25" x14ac:dyDescent="0.25">
      <c r="Q730" s="107">
        <v>727</v>
      </c>
      <c r="R730" s="107" t="e">
        <f t="shared" ca="1" si="118"/>
        <v>#REF!</v>
      </c>
      <c r="S730" s="107" t="e">
        <f t="shared" ca="1" si="119"/>
        <v>#REF!</v>
      </c>
      <c r="T730" s="107" t="e">
        <f t="shared" ca="1" si="120"/>
        <v>#REF!</v>
      </c>
      <c r="U730" s="107" t="str">
        <f t="shared" ca="1" si="121"/>
        <v/>
      </c>
      <c r="V730" s="107">
        <f t="shared" ca="1" si="122"/>
        <v>0</v>
      </c>
      <c r="W730" s="107">
        <f t="shared" ca="1" si="124"/>
        <v>0</v>
      </c>
      <c r="X730" s="107">
        <f t="shared" ca="1" si="123"/>
        <v>0</v>
      </c>
      <c r="Y730" s="107">
        <f t="shared" ca="1" si="125"/>
        <v>0.99999999999999989</v>
      </c>
    </row>
    <row r="731" spans="17:25" x14ac:dyDescent="0.25">
      <c r="Q731" s="107">
        <v>728</v>
      </c>
      <c r="R731" s="107" t="e">
        <f t="shared" ca="1" si="118"/>
        <v>#REF!</v>
      </c>
      <c r="S731" s="107" t="e">
        <f t="shared" ca="1" si="119"/>
        <v>#REF!</v>
      </c>
      <c r="T731" s="107" t="e">
        <f t="shared" ca="1" si="120"/>
        <v>#REF!</v>
      </c>
      <c r="U731" s="107" t="str">
        <f t="shared" ca="1" si="121"/>
        <v/>
      </c>
      <c r="V731" s="107">
        <f t="shared" ca="1" si="122"/>
        <v>0</v>
      </c>
      <c r="W731" s="107">
        <f t="shared" ca="1" si="124"/>
        <v>0</v>
      </c>
      <c r="X731" s="107">
        <f t="shared" ca="1" si="123"/>
        <v>0</v>
      </c>
      <c r="Y731" s="107">
        <f t="shared" ca="1" si="125"/>
        <v>0.99999999999999989</v>
      </c>
    </row>
    <row r="732" spans="17:25" x14ac:dyDescent="0.25">
      <c r="Q732" s="107">
        <v>729</v>
      </c>
      <c r="R732" s="107" t="e">
        <f t="shared" ca="1" si="118"/>
        <v>#REF!</v>
      </c>
      <c r="S732" s="107" t="e">
        <f t="shared" ca="1" si="119"/>
        <v>#REF!</v>
      </c>
      <c r="T732" s="107" t="e">
        <f t="shared" ca="1" si="120"/>
        <v>#REF!</v>
      </c>
      <c r="U732" s="107" t="str">
        <f t="shared" ca="1" si="121"/>
        <v/>
      </c>
      <c r="V732" s="107">
        <f t="shared" ca="1" si="122"/>
        <v>0</v>
      </c>
      <c r="W732" s="107">
        <f t="shared" ca="1" si="124"/>
        <v>0</v>
      </c>
      <c r="X732" s="107">
        <f t="shared" ca="1" si="123"/>
        <v>0</v>
      </c>
      <c r="Y732" s="107">
        <f t="shared" ca="1" si="125"/>
        <v>0.99999999999999989</v>
      </c>
    </row>
    <row r="733" spans="17:25" x14ac:dyDescent="0.25">
      <c r="Q733" s="107">
        <v>730</v>
      </c>
      <c r="R733" s="107" t="e">
        <f t="shared" ca="1" si="118"/>
        <v>#REF!</v>
      </c>
      <c r="S733" s="107" t="e">
        <f t="shared" ca="1" si="119"/>
        <v>#REF!</v>
      </c>
      <c r="T733" s="107" t="e">
        <f t="shared" ca="1" si="120"/>
        <v>#REF!</v>
      </c>
      <c r="U733" s="107" t="str">
        <f t="shared" ca="1" si="121"/>
        <v/>
      </c>
      <c r="V733" s="107">
        <f t="shared" ca="1" si="122"/>
        <v>0</v>
      </c>
      <c r="W733" s="107">
        <f t="shared" ca="1" si="124"/>
        <v>0</v>
      </c>
      <c r="X733" s="107">
        <f t="shared" ca="1" si="123"/>
        <v>0</v>
      </c>
      <c r="Y733" s="107">
        <f t="shared" ca="1" si="125"/>
        <v>0.99999999999999989</v>
      </c>
    </row>
    <row r="734" spans="17:25" x14ac:dyDescent="0.25">
      <c r="Q734" s="107">
        <v>731</v>
      </c>
      <c r="R734" s="107" t="e">
        <f t="shared" ca="1" si="118"/>
        <v>#REF!</v>
      </c>
      <c r="S734" s="107" t="e">
        <f t="shared" ca="1" si="119"/>
        <v>#REF!</v>
      </c>
      <c r="T734" s="107" t="e">
        <f t="shared" ca="1" si="120"/>
        <v>#REF!</v>
      </c>
      <c r="U734" s="107" t="str">
        <f t="shared" ca="1" si="121"/>
        <v/>
      </c>
      <c r="V734" s="107">
        <f t="shared" ca="1" si="122"/>
        <v>0</v>
      </c>
      <c r="W734" s="107">
        <f t="shared" ca="1" si="124"/>
        <v>0</v>
      </c>
      <c r="X734" s="107">
        <f t="shared" ca="1" si="123"/>
        <v>0</v>
      </c>
      <c r="Y734" s="107">
        <f t="shared" ca="1" si="125"/>
        <v>0.99999999999999989</v>
      </c>
    </row>
    <row r="735" spans="17:25" x14ac:dyDescent="0.25">
      <c r="Q735" s="107">
        <v>732</v>
      </c>
      <c r="R735" s="107" t="e">
        <f t="shared" ca="1" si="118"/>
        <v>#REF!</v>
      </c>
      <c r="S735" s="107" t="e">
        <f t="shared" ca="1" si="119"/>
        <v>#REF!</v>
      </c>
      <c r="T735" s="107" t="e">
        <f t="shared" ca="1" si="120"/>
        <v>#REF!</v>
      </c>
      <c r="U735" s="107" t="str">
        <f t="shared" ca="1" si="121"/>
        <v/>
      </c>
      <c r="V735" s="107">
        <f t="shared" ca="1" si="122"/>
        <v>0</v>
      </c>
      <c r="W735" s="107">
        <f t="shared" ca="1" si="124"/>
        <v>0</v>
      </c>
      <c r="X735" s="107">
        <f t="shared" ca="1" si="123"/>
        <v>0</v>
      </c>
      <c r="Y735" s="107">
        <f t="shared" ca="1" si="125"/>
        <v>0.99999999999999989</v>
      </c>
    </row>
    <row r="736" spans="17:25" x14ac:dyDescent="0.25">
      <c r="Q736" s="107">
        <v>733</v>
      </c>
      <c r="R736" s="107" t="e">
        <f t="shared" ca="1" si="118"/>
        <v>#REF!</v>
      </c>
      <c r="S736" s="107" t="e">
        <f t="shared" ca="1" si="119"/>
        <v>#REF!</v>
      </c>
      <c r="T736" s="107" t="e">
        <f t="shared" ca="1" si="120"/>
        <v>#REF!</v>
      </c>
      <c r="U736" s="107" t="str">
        <f t="shared" ca="1" si="121"/>
        <v/>
      </c>
      <c r="V736" s="107">
        <f t="shared" ca="1" si="122"/>
        <v>0</v>
      </c>
      <c r="W736" s="107">
        <f t="shared" ca="1" si="124"/>
        <v>0</v>
      </c>
      <c r="X736" s="107">
        <f t="shared" ca="1" si="123"/>
        <v>0</v>
      </c>
      <c r="Y736" s="107">
        <f t="shared" ca="1" si="125"/>
        <v>0.99999999999999989</v>
      </c>
    </row>
    <row r="737" spans="17:25" x14ac:dyDescent="0.25">
      <c r="Q737" s="107">
        <v>734</v>
      </c>
      <c r="R737" s="107" t="e">
        <f t="shared" ca="1" si="118"/>
        <v>#REF!</v>
      </c>
      <c r="S737" s="107" t="e">
        <f t="shared" ca="1" si="119"/>
        <v>#REF!</v>
      </c>
      <c r="T737" s="107" t="e">
        <f t="shared" ca="1" si="120"/>
        <v>#REF!</v>
      </c>
      <c r="U737" s="107" t="str">
        <f t="shared" ca="1" si="121"/>
        <v/>
      </c>
      <c r="V737" s="107">
        <f t="shared" ca="1" si="122"/>
        <v>0</v>
      </c>
      <c r="W737" s="107">
        <f t="shared" ca="1" si="124"/>
        <v>0</v>
      </c>
      <c r="X737" s="107">
        <f t="shared" ca="1" si="123"/>
        <v>0</v>
      </c>
      <c r="Y737" s="107">
        <f t="shared" ca="1" si="125"/>
        <v>0.99999999999999989</v>
      </c>
    </row>
    <row r="738" spans="17:25" x14ac:dyDescent="0.25">
      <c r="Q738" s="107">
        <v>735</v>
      </c>
      <c r="R738" s="107" t="e">
        <f t="shared" ca="1" si="118"/>
        <v>#REF!</v>
      </c>
      <c r="S738" s="107" t="e">
        <f t="shared" ca="1" si="119"/>
        <v>#REF!</v>
      </c>
      <c r="T738" s="107" t="e">
        <f t="shared" ca="1" si="120"/>
        <v>#REF!</v>
      </c>
      <c r="U738" s="107" t="str">
        <f t="shared" ca="1" si="121"/>
        <v/>
      </c>
      <c r="V738" s="107">
        <f t="shared" ca="1" si="122"/>
        <v>0</v>
      </c>
      <c r="W738" s="107">
        <f t="shared" ca="1" si="124"/>
        <v>0</v>
      </c>
      <c r="X738" s="107">
        <f t="shared" ca="1" si="123"/>
        <v>0</v>
      </c>
      <c r="Y738" s="107">
        <f t="shared" ca="1" si="125"/>
        <v>0.99999999999999989</v>
      </c>
    </row>
    <row r="739" spans="17:25" x14ac:dyDescent="0.25">
      <c r="Q739" s="107">
        <v>736</v>
      </c>
      <c r="R739" s="107" t="e">
        <f t="shared" ca="1" si="118"/>
        <v>#REF!</v>
      </c>
      <c r="S739" s="107" t="e">
        <f t="shared" ca="1" si="119"/>
        <v>#REF!</v>
      </c>
      <c r="T739" s="107" t="e">
        <f t="shared" ca="1" si="120"/>
        <v>#REF!</v>
      </c>
      <c r="U739" s="107" t="str">
        <f t="shared" ca="1" si="121"/>
        <v/>
      </c>
      <c r="V739" s="107">
        <f t="shared" ca="1" si="122"/>
        <v>0</v>
      </c>
      <c r="W739" s="107">
        <f t="shared" ca="1" si="124"/>
        <v>0</v>
      </c>
      <c r="X739" s="107">
        <f t="shared" ca="1" si="123"/>
        <v>0</v>
      </c>
      <c r="Y739" s="107">
        <f t="shared" ca="1" si="125"/>
        <v>0.99999999999999989</v>
      </c>
    </row>
    <row r="740" spans="17:25" x14ac:dyDescent="0.25">
      <c r="Q740" s="107">
        <v>737</v>
      </c>
      <c r="R740" s="107" t="e">
        <f t="shared" ca="1" si="118"/>
        <v>#REF!</v>
      </c>
      <c r="S740" s="107" t="e">
        <f t="shared" ca="1" si="119"/>
        <v>#REF!</v>
      </c>
      <c r="T740" s="107" t="e">
        <f t="shared" ca="1" si="120"/>
        <v>#REF!</v>
      </c>
      <c r="U740" s="107" t="str">
        <f t="shared" ca="1" si="121"/>
        <v/>
      </c>
      <c r="V740" s="107">
        <f t="shared" ca="1" si="122"/>
        <v>0</v>
      </c>
      <c r="W740" s="107">
        <f t="shared" ca="1" si="124"/>
        <v>0</v>
      </c>
      <c r="X740" s="107">
        <f t="shared" ca="1" si="123"/>
        <v>0</v>
      </c>
      <c r="Y740" s="107">
        <f t="shared" ca="1" si="125"/>
        <v>0.99999999999999989</v>
      </c>
    </row>
    <row r="741" spans="17:25" x14ac:dyDescent="0.25">
      <c r="Q741" s="107">
        <v>738</v>
      </c>
      <c r="R741" s="107" t="e">
        <f t="shared" ca="1" si="118"/>
        <v>#REF!</v>
      </c>
      <c r="S741" s="107" t="e">
        <f t="shared" ca="1" si="119"/>
        <v>#REF!</v>
      </c>
      <c r="T741" s="107" t="e">
        <f t="shared" ca="1" si="120"/>
        <v>#REF!</v>
      </c>
      <c r="U741" s="107" t="str">
        <f t="shared" ca="1" si="121"/>
        <v/>
      </c>
      <c r="V741" s="107">
        <f t="shared" ca="1" si="122"/>
        <v>0</v>
      </c>
      <c r="W741" s="107">
        <f t="shared" ca="1" si="124"/>
        <v>0</v>
      </c>
      <c r="X741" s="107">
        <f t="shared" ca="1" si="123"/>
        <v>0</v>
      </c>
      <c r="Y741" s="107">
        <f t="shared" ca="1" si="125"/>
        <v>0.99999999999999989</v>
      </c>
    </row>
    <row r="742" spans="17:25" x14ac:dyDescent="0.25">
      <c r="Q742" s="107">
        <v>739</v>
      </c>
      <c r="R742" s="107" t="e">
        <f t="shared" ca="1" si="118"/>
        <v>#REF!</v>
      </c>
      <c r="S742" s="107" t="e">
        <f t="shared" ca="1" si="119"/>
        <v>#REF!</v>
      </c>
      <c r="T742" s="107" t="e">
        <f t="shared" ca="1" si="120"/>
        <v>#REF!</v>
      </c>
      <c r="U742" s="107" t="str">
        <f t="shared" ca="1" si="121"/>
        <v/>
      </c>
      <c r="V742" s="107">
        <f t="shared" ca="1" si="122"/>
        <v>0</v>
      </c>
      <c r="W742" s="107">
        <f t="shared" ca="1" si="124"/>
        <v>0</v>
      </c>
      <c r="X742" s="107">
        <f t="shared" ca="1" si="123"/>
        <v>0</v>
      </c>
      <c r="Y742" s="107">
        <f t="shared" ca="1" si="125"/>
        <v>0.99999999999999989</v>
      </c>
    </row>
    <row r="743" spans="17:25" x14ac:dyDescent="0.25">
      <c r="Q743" s="107">
        <v>740</v>
      </c>
      <c r="R743" s="107" t="e">
        <f t="shared" ca="1" si="118"/>
        <v>#REF!</v>
      </c>
      <c r="S743" s="107" t="e">
        <f t="shared" ca="1" si="119"/>
        <v>#REF!</v>
      </c>
      <c r="T743" s="107" t="e">
        <f t="shared" ca="1" si="120"/>
        <v>#REF!</v>
      </c>
      <c r="U743" s="107" t="str">
        <f t="shared" ca="1" si="121"/>
        <v/>
      </c>
      <c r="V743" s="107">
        <f t="shared" ca="1" si="122"/>
        <v>0</v>
      </c>
      <c r="W743" s="107">
        <f t="shared" ca="1" si="124"/>
        <v>0</v>
      </c>
      <c r="X743" s="107">
        <f t="shared" ca="1" si="123"/>
        <v>0</v>
      </c>
      <c r="Y743" s="107">
        <f t="shared" ca="1" si="125"/>
        <v>0.99999999999999989</v>
      </c>
    </row>
    <row r="744" spans="17:25" x14ac:dyDescent="0.25">
      <c r="Q744" s="107">
        <v>741</v>
      </c>
      <c r="R744" s="107" t="e">
        <f t="shared" ca="1" si="118"/>
        <v>#REF!</v>
      </c>
      <c r="S744" s="107" t="e">
        <f t="shared" ca="1" si="119"/>
        <v>#REF!</v>
      </c>
      <c r="T744" s="107" t="e">
        <f t="shared" ca="1" si="120"/>
        <v>#REF!</v>
      </c>
      <c r="U744" s="107" t="str">
        <f t="shared" ca="1" si="121"/>
        <v/>
      </c>
      <c r="V744" s="107">
        <f t="shared" ca="1" si="122"/>
        <v>0</v>
      </c>
      <c r="W744" s="107">
        <f t="shared" ca="1" si="124"/>
        <v>0</v>
      </c>
      <c r="X744" s="107">
        <f t="shared" ca="1" si="123"/>
        <v>0</v>
      </c>
      <c r="Y744" s="107">
        <f t="shared" ca="1" si="125"/>
        <v>0.99999999999999989</v>
      </c>
    </row>
    <row r="745" spans="17:25" x14ac:dyDescent="0.25">
      <c r="Q745" s="107">
        <v>742</v>
      </c>
      <c r="R745" s="107" t="e">
        <f t="shared" ca="1" si="118"/>
        <v>#REF!</v>
      </c>
      <c r="S745" s="107" t="e">
        <f t="shared" ca="1" si="119"/>
        <v>#REF!</v>
      </c>
      <c r="T745" s="107" t="e">
        <f t="shared" ca="1" si="120"/>
        <v>#REF!</v>
      </c>
      <c r="U745" s="107" t="str">
        <f t="shared" ca="1" si="121"/>
        <v/>
      </c>
      <c r="V745" s="107">
        <f t="shared" ca="1" si="122"/>
        <v>0</v>
      </c>
      <c r="W745" s="107">
        <f t="shared" ca="1" si="124"/>
        <v>0</v>
      </c>
      <c r="X745" s="107">
        <f t="shared" ca="1" si="123"/>
        <v>0</v>
      </c>
      <c r="Y745" s="107">
        <f t="shared" ca="1" si="125"/>
        <v>0.99999999999999989</v>
      </c>
    </row>
    <row r="746" spans="17:25" x14ac:dyDescent="0.25">
      <c r="Q746" s="107">
        <v>743</v>
      </c>
      <c r="R746" s="107" t="e">
        <f t="shared" ca="1" si="118"/>
        <v>#REF!</v>
      </c>
      <c r="S746" s="107" t="e">
        <f t="shared" ca="1" si="119"/>
        <v>#REF!</v>
      </c>
      <c r="T746" s="107" t="e">
        <f t="shared" ca="1" si="120"/>
        <v>#REF!</v>
      </c>
      <c r="U746" s="107" t="str">
        <f t="shared" ca="1" si="121"/>
        <v/>
      </c>
      <c r="V746" s="107">
        <f t="shared" ca="1" si="122"/>
        <v>0</v>
      </c>
      <c r="W746" s="107">
        <f t="shared" ca="1" si="124"/>
        <v>0</v>
      </c>
      <c r="X746" s="107">
        <f t="shared" ca="1" si="123"/>
        <v>0</v>
      </c>
      <c r="Y746" s="107">
        <f t="shared" ca="1" si="125"/>
        <v>0.99999999999999989</v>
      </c>
    </row>
    <row r="747" spans="17:25" x14ac:dyDescent="0.25">
      <c r="Q747" s="107">
        <v>744</v>
      </c>
      <c r="R747" s="107" t="e">
        <f t="shared" ca="1" si="118"/>
        <v>#REF!</v>
      </c>
      <c r="S747" s="107" t="e">
        <f t="shared" ca="1" si="119"/>
        <v>#REF!</v>
      </c>
      <c r="T747" s="107" t="e">
        <f t="shared" ca="1" si="120"/>
        <v>#REF!</v>
      </c>
      <c r="U747" s="107" t="str">
        <f t="shared" ca="1" si="121"/>
        <v/>
      </c>
      <c r="V747" s="107">
        <f t="shared" ca="1" si="122"/>
        <v>0</v>
      </c>
      <c r="W747" s="107">
        <f t="shared" ca="1" si="124"/>
        <v>0</v>
      </c>
      <c r="X747" s="107">
        <f t="shared" ca="1" si="123"/>
        <v>0</v>
      </c>
      <c r="Y747" s="107">
        <f t="shared" ca="1" si="125"/>
        <v>0.99999999999999989</v>
      </c>
    </row>
    <row r="748" spans="17:25" x14ac:dyDescent="0.25">
      <c r="Q748" s="107">
        <v>745</v>
      </c>
      <c r="R748" s="107" t="e">
        <f t="shared" ca="1" si="118"/>
        <v>#REF!</v>
      </c>
      <c r="S748" s="107" t="e">
        <f t="shared" ca="1" si="119"/>
        <v>#REF!</v>
      </c>
      <c r="T748" s="107" t="e">
        <f t="shared" ca="1" si="120"/>
        <v>#REF!</v>
      </c>
      <c r="U748" s="107" t="str">
        <f t="shared" ca="1" si="121"/>
        <v/>
      </c>
      <c r="V748" s="107">
        <f t="shared" ca="1" si="122"/>
        <v>0</v>
      </c>
      <c r="W748" s="107">
        <f t="shared" ca="1" si="124"/>
        <v>0</v>
      </c>
      <c r="X748" s="107">
        <f t="shared" ca="1" si="123"/>
        <v>0</v>
      </c>
      <c r="Y748" s="107">
        <f t="shared" ca="1" si="125"/>
        <v>0.99999999999999989</v>
      </c>
    </row>
    <row r="749" spans="17:25" x14ac:dyDescent="0.25">
      <c r="Q749" s="107">
        <v>746</v>
      </c>
      <c r="R749" s="107" t="e">
        <f t="shared" ca="1" si="118"/>
        <v>#REF!</v>
      </c>
      <c r="S749" s="107" t="e">
        <f t="shared" ca="1" si="119"/>
        <v>#REF!</v>
      </c>
      <c r="T749" s="107" t="e">
        <f t="shared" ca="1" si="120"/>
        <v>#REF!</v>
      </c>
      <c r="U749" s="107" t="str">
        <f t="shared" ca="1" si="121"/>
        <v/>
      </c>
      <c r="V749" s="107">
        <f t="shared" ca="1" si="122"/>
        <v>0</v>
      </c>
      <c r="W749" s="107">
        <f t="shared" ca="1" si="124"/>
        <v>0</v>
      </c>
      <c r="X749" s="107">
        <f t="shared" ca="1" si="123"/>
        <v>0</v>
      </c>
      <c r="Y749" s="107">
        <f t="shared" ca="1" si="125"/>
        <v>0.99999999999999989</v>
      </c>
    </row>
    <row r="750" spans="17:25" x14ac:dyDescent="0.25">
      <c r="Q750" s="107">
        <v>747</v>
      </c>
      <c r="R750" s="107" t="e">
        <f t="shared" ca="1" si="118"/>
        <v>#REF!</v>
      </c>
      <c r="S750" s="107" t="e">
        <f t="shared" ca="1" si="119"/>
        <v>#REF!</v>
      </c>
      <c r="T750" s="107" t="e">
        <f t="shared" ca="1" si="120"/>
        <v>#REF!</v>
      </c>
      <c r="U750" s="107" t="str">
        <f t="shared" ca="1" si="121"/>
        <v/>
      </c>
      <c r="V750" s="107">
        <f t="shared" ca="1" si="122"/>
        <v>0</v>
      </c>
      <c r="W750" s="107">
        <f t="shared" ca="1" si="124"/>
        <v>0</v>
      </c>
      <c r="X750" s="107">
        <f t="shared" ca="1" si="123"/>
        <v>0</v>
      </c>
      <c r="Y750" s="107">
        <f t="shared" ca="1" si="125"/>
        <v>0.99999999999999989</v>
      </c>
    </row>
    <row r="751" spans="17:25" x14ac:dyDescent="0.25">
      <c r="Q751" s="107">
        <v>748</v>
      </c>
      <c r="R751" s="107" t="e">
        <f t="shared" ca="1" si="118"/>
        <v>#REF!</v>
      </c>
      <c r="S751" s="107" t="e">
        <f t="shared" ca="1" si="119"/>
        <v>#REF!</v>
      </c>
      <c r="T751" s="107" t="e">
        <f t="shared" ca="1" si="120"/>
        <v>#REF!</v>
      </c>
      <c r="U751" s="107" t="str">
        <f t="shared" ca="1" si="121"/>
        <v/>
      </c>
      <c r="V751" s="107">
        <f t="shared" ca="1" si="122"/>
        <v>0</v>
      </c>
      <c r="W751" s="107">
        <f t="shared" ca="1" si="124"/>
        <v>0</v>
      </c>
      <c r="X751" s="107">
        <f t="shared" ca="1" si="123"/>
        <v>0</v>
      </c>
      <c r="Y751" s="107">
        <f t="shared" ca="1" si="125"/>
        <v>0.99999999999999989</v>
      </c>
    </row>
    <row r="752" spans="17:25" x14ac:dyDescent="0.25">
      <c r="Q752" s="107">
        <v>749</v>
      </c>
      <c r="R752" s="107" t="e">
        <f t="shared" ca="1" si="118"/>
        <v>#REF!</v>
      </c>
      <c r="S752" s="107" t="e">
        <f t="shared" ca="1" si="119"/>
        <v>#REF!</v>
      </c>
      <c r="T752" s="107" t="e">
        <f t="shared" ca="1" si="120"/>
        <v>#REF!</v>
      </c>
      <c r="U752" s="107" t="str">
        <f t="shared" ca="1" si="121"/>
        <v/>
      </c>
      <c r="V752" s="107">
        <f t="shared" ca="1" si="122"/>
        <v>0</v>
      </c>
      <c r="W752" s="107">
        <f t="shared" ca="1" si="124"/>
        <v>0</v>
      </c>
      <c r="X752" s="107">
        <f t="shared" ca="1" si="123"/>
        <v>0</v>
      </c>
      <c r="Y752" s="107">
        <f t="shared" ca="1" si="125"/>
        <v>0.99999999999999989</v>
      </c>
    </row>
    <row r="753" spans="17:25" x14ac:dyDescent="0.25">
      <c r="Q753" s="107">
        <v>750</v>
      </c>
      <c r="R753" s="107" t="e">
        <f t="shared" ca="1" si="118"/>
        <v>#REF!</v>
      </c>
      <c r="S753" s="107" t="e">
        <f t="shared" ca="1" si="119"/>
        <v>#REF!</v>
      </c>
      <c r="T753" s="107" t="e">
        <f t="shared" ca="1" si="120"/>
        <v>#REF!</v>
      </c>
      <c r="U753" s="107" t="str">
        <f t="shared" ca="1" si="121"/>
        <v/>
      </c>
      <c r="V753" s="107">
        <f t="shared" ca="1" si="122"/>
        <v>0</v>
      </c>
      <c r="W753" s="107">
        <f t="shared" ca="1" si="124"/>
        <v>0</v>
      </c>
      <c r="X753" s="107">
        <f t="shared" ca="1" si="123"/>
        <v>0</v>
      </c>
      <c r="Y753" s="107">
        <f t="shared" ca="1" si="125"/>
        <v>0.99999999999999989</v>
      </c>
    </row>
    <row r="754" spans="17:25" x14ac:dyDescent="0.25">
      <c r="Q754" s="107">
        <v>751</v>
      </c>
      <c r="R754" s="107" t="e">
        <f t="shared" ca="1" si="118"/>
        <v>#REF!</v>
      </c>
      <c r="S754" s="107" t="e">
        <f t="shared" ca="1" si="119"/>
        <v>#REF!</v>
      </c>
      <c r="T754" s="107" t="e">
        <f t="shared" ca="1" si="120"/>
        <v>#REF!</v>
      </c>
      <c r="U754" s="107" t="str">
        <f t="shared" ca="1" si="121"/>
        <v/>
      </c>
      <c r="V754" s="107">
        <f t="shared" ca="1" si="122"/>
        <v>0</v>
      </c>
      <c r="W754" s="107">
        <f t="shared" ca="1" si="124"/>
        <v>0</v>
      </c>
      <c r="X754" s="107">
        <f t="shared" ca="1" si="123"/>
        <v>0</v>
      </c>
      <c r="Y754" s="107">
        <f t="shared" ca="1" si="125"/>
        <v>0.99999999999999989</v>
      </c>
    </row>
    <row r="755" spans="17:25" x14ac:dyDescent="0.25">
      <c r="Q755" s="107">
        <v>752</v>
      </c>
      <c r="R755" s="107" t="e">
        <f t="shared" ca="1" si="118"/>
        <v>#REF!</v>
      </c>
      <c r="S755" s="107" t="e">
        <f t="shared" ca="1" si="119"/>
        <v>#REF!</v>
      </c>
      <c r="T755" s="107" t="e">
        <f t="shared" ca="1" si="120"/>
        <v>#REF!</v>
      </c>
      <c r="U755" s="107" t="str">
        <f t="shared" ca="1" si="121"/>
        <v/>
      </c>
      <c r="V755" s="107">
        <f t="shared" ca="1" si="122"/>
        <v>0</v>
      </c>
      <c r="W755" s="107">
        <f t="shared" ca="1" si="124"/>
        <v>0</v>
      </c>
      <c r="X755" s="107">
        <f t="shared" ca="1" si="123"/>
        <v>0</v>
      </c>
      <c r="Y755" s="107">
        <f t="shared" ca="1" si="125"/>
        <v>0.99999999999999989</v>
      </c>
    </row>
    <row r="756" spans="17:25" x14ac:dyDescent="0.25">
      <c r="Q756" s="107">
        <v>753</v>
      </c>
      <c r="R756" s="107" t="e">
        <f t="shared" ca="1" si="118"/>
        <v>#REF!</v>
      </c>
      <c r="S756" s="107" t="e">
        <f t="shared" ca="1" si="119"/>
        <v>#REF!</v>
      </c>
      <c r="T756" s="107" t="e">
        <f t="shared" ca="1" si="120"/>
        <v>#REF!</v>
      </c>
      <c r="U756" s="107" t="str">
        <f t="shared" ca="1" si="121"/>
        <v/>
      </c>
      <c r="V756" s="107">
        <f t="shared" ca="1" si="122"/>
        <v>0</v>
      </c>
      <c r="W756" s="107">
        <f t="shared" ca="1" si="124"/>
        <v>0</v>
      </c>
      <c r="X756" s="107">
        <f t="shared" ca="1" si="123"/>
        <v>0</v>
      </c>
      <c r="Y756" s="107">
        <f t="shared" ca="1" si="125"/>
        <v>0.99999999999999989</v>
      </c>
    </row>
    <row r="757" spans="17:25" x14ac:dyDescent="0.25">
      <c r="Q757" s="107">
        <v>754</v>
      </c>
      <c r="R757" s="107" t="e">
        <f t="shared" ca="1" si="118"/>
        <v>#REF!</v>
      </c>
      <c r="S757" s="107" t="e">
        <f t="shared" ca="1" si="119"/>
        <v>#REF!</v>
      </c>
      <c r="T757" s="107" t="e">
        <f t="shared" ca="1" si="120"/>
        <v>#REF!</v>
      </c>
      <c r="U757" s="107" t="str">
        <f t="shared" ca="1" si="121"/>
        <v/>
      </c>
      <c r="V757" s="107">
        <f t="shared" ca="1" si="122"/>
        <v>0</v>
      </c>
      <c r="W757" s="107">
        <f t="shared" ca="1" si="124"/>
        <v>0</v>
      </c>
      <c r="X757" s="107">
        <f t="shared" ca="1" si="123"/>
        <v>0</v>
      </c>
      <c r="Y757" s="107">
        <f t="shared" ca="1" si="125"/>
        <v>0.99999999999999989</v>
      </c>
    </row>
    <row r="758" spans="17:25" x14ac:dyDescent="0.25">
      <c r="Q758" s="107">
        <v>755</v>
      </c>
      <c r="R758" s="107" t="e">
        <f t="shared" ca="1" si="118"/>
        <v>#REF!</v>
      </c>
      <c r="S758" s="107" t="e">
        <f t="shared" ca="1" si="119"/>
        <v>#REF!</v>
      </c>
      <c r="T758" s="107" t="e">
        <f t="shared" ca="1" si="120"/>
        <v>#REF!</v>
      </c>
      <c r="U758" s="107" t="str">
        <f t="shared" ca="1" si="121"/>
        <v/>
      </c>
      <c r="V758" s="107">
        <f t="shared" ca="1" si="122"/>
        <v>0</v>
      </c>
      <c r="W758" s="107">
        <f t="shared" ca="1" si="124"/>
        <v>0</v>
      </c>
      <c r="X758" s="107">
        <f t="shared" ca="1" si="123"/>
        <v>0</v>
      </c>
      <c r="Y758" s="107">
        <f t="shared" ca="1" si="125"/>
        <v>0.99999999999999989</v>
      </c>
    </row>
    <row r="759" spans="17:25" x14ac:dyDescent="0.25">
      <c r="Q759" s="107">
        <v>756</v>
      </c>
      <c r="R759" s="107" t="e">
        <f t="shared" ca="1" si="118"/>
        <v>#REF!</v>
      </c>
      <c r="S759" s="107" t="e">
        <f t="shared" ca="1" si="119"/>
        <v>#REF!</v>
      </c>
      <c r="T759" s="107" t="e">
        <f t="shared" ca="1" si="120"/>
        <v>#REF!</v>
      </c>
      <c r="U759" s="107" t="str">
        <f t="shared" ca="1" si="121"/>
        <v/>
      </c>
      <c r="V759" s="107">
        <f t="shared" ca="1" si="122"/>
        <v>0</v>
      </c>
      <c r="W759" s="107">
        <f t="shared" ca="1" si="124"/>
        <v>0</v>
      </c>
      <c r="X759" s="107">
        <f t="shared" ca="1" si="123"/>
        <v>0</v>
      </c>
      <c r="Y759" s="107">
        <f t="shared" ca="1" si="125"/>
        <v>0.99999999999999989</v>
      </c>
    </row>
    <row r="760" spans="17:25" x14ac:dyDescent="0.25">
      <c r="Q760" s="107">
        <v>757</v>
      </c>
      <c r="R760" s="107" t="e">
        <f t="shared" ca="1" si="118"/>
        <v>#REF!</v>
      </c>
      <c r="S760" s="107" t="e">
        <f t="shared" ca="1" si="119"/>
        <v>#REF!</v>
      </c>
      <c r="T760" s="107" t="e">
        <f t="shared" ca="1" si="120"/>
        <v>#REF!</v>
      </c>
      <c r="U760" s="107" t="str">
        <f t="shared" ca="1" si="121"/>
        <v/>
      </c>
      <c r="V760" s="107">
        <f t="shared" ca="1" si="122"/>
        <v>0</v>
      </c>
      <c r="W760" s="107">
        <f t="shared" ca="1" si="124"/>
        <v>0</v>
      </c>
      <c r="X760" s="107">
        <f t="shared" ca="1" si="123"/>
        <v>0</v>
      </c>
      <c r="Y760" s="107">
        <f t="shared" ca="1" si="125"/>
        <v>0.99999999999999989</v>
      </c>
    </row>
    <row r="761" spans="17:25" x14ac:dyDescent="0.25">
      <c r="Q761" s="107">
        <v>758</v>
      </c>
      <c r="R761" s="107" t="e">
        <f t="shared" ca="1" si="118"/>
        <v>#REF!</v>
      </c>
      <c r="S761" s="107" t="e">
        <f t="shared" ca="1" si="119"/>
        <v>#REF!</v>
      </c>
      <c r="T761" s="107" t="e">
        <f t="shared" ca="1" si="120"/>
        <v>#REF!</v>
      </c>
      <c r="U761" s="107" t="str">
        <f t="shared" ca="1" si="121"/>
        <v/>
      </c>
      <c r="V761" s="107">
        <f t="shared" ca="1" si="122"/>
        <v>0</v>
      </c>
      <c r="W761" s="107">
        <f t="shared" ca="1" si="124"/>
        <v>0</v>
      </c>
      <c r="X761" s="107">
        <f t="shared" ca="1" si="123"/>
        <v>0</v>
      </c>
      <c r="Y761" s="107">
        <f t="shared" ca="1" si="125"/>
        <v>0.99999999999999989</v>
      </c>
    </row>
    <row r="762" spans="17:25" x14ac:dyDescent="0.25">
      <c r="Q762" s="107">
        <v>759</v>
      </c>
      <c r="R762" s="107" t="e">
        <f t="shared" ca="1" si="118"/>
        <v>#REF!</v>
      </c>
      <c r="S762" s="107" t="e">
        <f t="shared" ca="1" si="119"/>
        <v>#REF!</v>
      </c>
      <c r="T762" s="107" t="e">
        <f t="shared" ca="1" si="120"/>
        <v>#REF!</v>
      </c>
      <c r="U762" s="107" t="str">
        <f t="shared" ca="1" si="121"/>
        <v/>
      </c>
      <c r="V762" s="107">
        <f t="shared" ca="1" si="122"/>
        <v>0</v>
      </c>
      <c r="W762" s="107">
        <f t="shared" ca="1" si="124"/>
        <v>0</v>
      </c>
      <c r="X762" s="107">
        <f t="shared" ca="1" si="123"/>
        <v>0</v>
      </c>
      <c r="Y762" s="107">
        <f t="shared" ca="1" si="125"/>
        <v>0.99999999999999989</v>
      </c>
    </row>
    <row r="763" spans="17:25" x14ac:dyDescent="0.25">
      <c r="Q763" s="107">
        <v>760</v>
      </c>
      <c r="R763" s="107" t="e">
        <f t="shared" ca="1" si="118"/>
        <v>#REF!</v>
      </c>
      <c r="S763" s="107" t="e">
        <f t="shared" ca="1" si="119"/>
        <v>#REF!</v>
      </c>
      <c r="T763" s="107" t="e">
        <f t="shared" ca="1" si="120"/>
        <v>#REF!</v>
      </c>
      <c r="U763" s="107" t="str">
        <f t="shared" ca="1" si="121"/>
        <v/>
      </c>
      <c r="V763" s="107">
        <f t="shared" ca="1" si="122"/>
        <v>0</v>
      </c>
      <c r="W763" s="107">
        <f t="shared" ca="1" si="124"/>
        <v>0</v>
      </c>
      <c r="X763" s="107">
        <f t="shared" ca="1" si="123"/>
        <v>0</v>
      </c>
      <c r="Y763" s="107">
        <f t="shared" ca="1" si="125"/>
        <v>0.99999999999999989</v>
      </c>
    </row>
    <row r="764" spans="17:25" x14ac:dyDescent="0.25">
      <c r="Q764" s="107">
        <v>761</v>
      </c>
      <c r="R764" s="107" t="e">
        <f t="shared" ca="1" si="118"/>
        <v>#REF!</v>
      </c>
      <c r="S764" s="107" t="e">
        <f t="shared" ca="1" si="119"/>
        <v>#REF!</v>
      </c>
      <c r="T764" s="107" t="e">
        <f t="shared" ca="1" si="120"/>
        <v>#REF!</v>
      </c>
      <c r="U764" s="107" t="str">
        <f t="shared" ca="1" si="121"/>
        <v/>
      </c>
      <c r="V764" s="107">
        <f t="shared" ca="1" si="122"/>
        <v>0</v>
      </c>
      <c r="W764" s="107">
        <f t="shared" ca="1" si="124"/>
        <v>0</v>
      </c>
      <c r="X764" s="107">
        <f t="shared" ca="1" si="123"/>
        <v>0</v>
      </c>
      <c r="Y764" s="107">
        <f t="shared" ca="1" si="125"/>
        <v>0.99999999999999989</v>
      </c>
    </row>
    <row r="765" spans="17:25" x14ac:dyDescent="0.25">
      <c r="Q765" s="107">
        <v>762</v>
      </c>
      <c r="R765" s="107" t="e">
        <f t="shared" ca="1" si="118"/>
        <v>#REF!</v>
      </c>
      <c r="S765" s="107" t="e">
        <f t="shared" ca="1" si="119"/>
        <v>#REF!</v>
      </c>
      <c r="T765" s="107" t="e">
        <f t="shared" ca="1" si="120"/>
        <v>#REF!</v>
      </c>
      <c r="U765" s="107" t="str">
        <f t="shared" ca="1" si="121"/>
        <v/>
      </c>
      <c r="V765" s="107">
        <f t="shared" ca="1" si="122"/>
        <v>0</v>
      </c>
      <c r="W765" s="107">
        <f t="shared" ca="1" si="124"/>
        <v>0</v>
      </c>
      <c r="X765" s="107">
        <f t="shared" ca="1" si="123"/>
        <v>0</v>
      </c>
      <c r="Y765" s="107">
        <f t="shared" ca="1" si="125"/>
        <v>0.99999999999999989</v>
      </c>
    </row>
    <row r="766" spans="17:25" x14ac:dyDescent="0.25">
      <c r="Q766" s="107">
        <v>763</v>
      </c>
      <c r="R766" s="107" t="e">
        <f t="shared" ca="1" si="118"/>
        <v>#REF!</v>
      </c>
      <c r="S766" s="107" t="e">
        <f t="shared" ca="1" si="119"/>
        <v>#REF!</v>
      </c>
      <c r="T766" s="107" t="e">
        <f t="shared" ca="1" si="120"/>
        <v>#REF!</v>
      </c>
      <c r="U766" s="107" t="str">
        <f t="shared" ca="1" si="121"/>
        <v/>
      </c>
      <c r="V766" s="107">
        <f t="shared" ca="1" si="122"/>
        <v>0</v>
      </c>
      <c r="W766" s="107">
        <f t="shared" ca="1" si="124"/>
        <v>0</v>
      </c>
      <c r="X766" s="107">
        <f t="shared" ca="1" si="123"/>
        <v>0</v>
      </c>
      <c r="Y766" s="107">
        <f t="shared" ca="1" si="125"/>
        <v>0.99999999999999989</v>
      </c>
    </row>
    <row r="767" spans="17:25" x14ac:dyDescent="0.25">
      <c r="Q767" s="107">
        <v>764</v>
      </c>
      <c r="R767" s="107" t="e">
        <f t="shared" ca="1" si="118"/>
        <v>#REF!</v>
      </c>
      <c r="S767" s="107" t="e">
        <f t="shared" ca="1" si="119"/>
        <v>#REF!</v>
      </c>
      <c r="T767" s="107" t="e">
        <f t="shared" ca="1" si="120"/>
        <v>#REF!</v>
      </c>
      <c r="U767" s="107" t="str">
        <f t="shared" ca="1" si="121"/>
        <v/>
      </c>
      <c r="V767" s="107">
        <f t="shared" ca="1" si="122"/>
        <v>0</v>
      </c>
      <c r="W767" s="107">
        <f t="shared" ca="1" si="124"/>
        <v>0</v>
      </c>
      <c r="X767" s="107">
        <f t="shared" ca="1" si="123"/>
        <v>0</v>
      </c>
      <c r="Y767" s="107">
        <f t="shared" ca="1" si="125"/>
        <v>0.99999999999999989</v>
      </c>
    </row>
    <row r="768" spans="17:25" x14ac:dyDescent="0.25">
      <c r="Q768" s="107">
        <v>765</v>
      </c>
      <c r="R768" s="107" t="e">
        <f t="shared" ca="1" si="118"/>
        <v>#REF!</v>
      </c>
      <c r="S768" s="107" t="e">
        <f t="shared" ca="1" si="119"/>
        <v>#REF!</v>
      </c>
      <c r="T768" s="107" t="e">
        <f t="shared" ca="1" si="120"/>
        <v>#REF!</v>
      </c>
      <c r="U768" s="107" t="str">
        <f t="shared" ca="1" si="121"/>
        <v/>
      </c>
      <c r="V768" s="107">
        <f t="shared" ca="1" si="122"/>
        <v>0</v>
      </c>
      <c r="W768" s="107">
        <f t="shared" ca="1" si="124"/>
        <v>0</v>
      </c>
      <c r="X768" s="107">
        <f t="shared" ca="1" si="123"/>
        <v>0</v>
      </c>
      <c r="Y768" s="107">
        <f t="shared" ca="1" si="125"/>
        <v>0.99999999999999989</v>
      </c>
    </row>
    <row r="769" spans="17:25" x14ac:dyDescent="0.25">
      <c r="Q769" s="107">
        <v>766</v>
      </c>
      <c r="R769" s="107" t="e">
        <f t="shared" ca="1" si="118"/>
        <v>#REF!</v>
      </c>
      <c r="S769" s="107" t="e">
        <f t="shared" ca="1" si="119"/>
        <v>#REF!</v>
      </c>
      <c r="T769" s="107" t="e">
        <f t="shared" ca="1" si="120"/>
        <v>#REF!</v>
      </c>
      <c r="U769" s="107" t="str">
        <f t="shared" ca="1" si="121"/>
        <v/>
      </c>
      <c r="V769" s="107">
        <f t="shared" ca="1" si="122"/>
        <v>0</v>
      </c>
      <c r="W769" s="107">
        <f t="shared" ca="1" si="124"/>
        <v>0</v>
      </c>
      <c r="X769" s="107">
        <f t="shared" ca="1" si="123"/>
        <v>0</v>
      </c>
      <c r="Y769" s="107">
        <f t="shared" ca="1" si="125"/>
        <v>0.99999999999999989</v>
      </c>
    </row>
    <row r="770" spans="17:25" x14ac:dyDescent="0.25">
      <c r="Q770" s="107">
        <v>767</v>
      </c>
      <c r="R770" s="107" t="e">
        <f t="shared" ca="1" si="118"/>
        <v>#REF!</v>
      </c>
      <c r="S770" s="107" t="e">
        <f t="shared" ca="1" si="119"/>
        <v>#REF!</v>
      </c>
      <c r="T770" s="107" t="e">
        <f t="shared" ca="1" si="120"/>
        <v>#REF!</v>
      </c>
      <c r="U770" s="107" t="str">
        <f t="shared" ca="1" si="121"/>
        <v/>
      </c>
      <c r="V770" s="107">
        <f t="shared" ca="1" si="122"/>
        <v>0</v>
      </c>
      <c r="W770" s="107">
        <f t="shared" ca="1" si="124"/>
        <v>0</v>
      </c>
      <c r="X770" s="107">
        <f t="shared" ca="1" si="123"/>
        <v>0</v>
      </c>
      <c r="Y770" s="107">
        <f t="shared" ca="1" si="125"/>
        <v>0.99999999999999989</v>
      </c>
    </row>
    <row r="771" spans="17:25" x14ac:dyDescent="0.25">
      <c r="Q771" s="107">
        <v>768</v>
      </c>
      <c r="R771" s="107" t="e">
        <f t="shared" ca="1" si="118"/>
        <v>#REF!</v>
      </c>
      <c r="S771" s="107" t="e">
        <f t="shared" ca="1" si="119"/>
        <v>#REF!</v>
      </c>
      <c r="T771" s="107" t="e">
        <f t="shared" ca="1" si="120"/>
        <v>#REF!</v>
      </c>
      <c r="U771" s="107" t="str">
        <f t="shared" ca="1" si="121"/>
        <v/>
      </c>
      <c r="V771" s="107">
        <f t="shared" ca="1" si="122"/>
        <v>0</v>
      </c>
      <c r="W771" s="107">
        <f t="shared" ca="1" si="124"/>
        <v>0</v>
      </c>
      <c r="X771" s="107">
        <f t="shared" ca="1" si="123"/>
        <v>0</v>
      </c>
      <c r="Y771" s="107">
        <f t="shared" ca="1" si="125"/>
        <v>0.99999999999999989</v>
      </c>
    </row>
    <row r="772" spans="17:25" x14ac:dyDescent="0.25">
      <c r="Q772" s="107">
        <v>769</v>
      </c>
      <c r="R772" s="107" t="e">
        <f t="shared" ref="R772:R826" ca="1" si="126">INDEX(INDIRECT($K$5),Q772,1)</f>
        <v>#REF!</v>
      </c>
      <c r="S772" s="107" t="e">
        <f t="shared" ref="S772:S826" ca="1" si="127">INDEX(INDIRECT($K$5),Q772,9)</f>
        <v>#REF!</v>
      </c>
      <c r="T772" s="107" t="e">
        <f t="shared" ref="T772:T826" ca="1" si="128">VLOOKUP(S772,Table_RndRarity,3,0)</f>
        <v>#REF!</v>
      </c>
      <c r="U772" s="107" t="str">
        <f t="shared" ref="U772:U826" ca="1" si="129">IFERROR(IF(T772=1,R772,""),"")</f>
        <v/>
      </c>
      <c r="V772" s="107">
        <f t="shared" ref="V772:V826" ca="1" si="130">IFERROR(VLOOKUP(U772,INDIRECT($K$5),10,0),0)</f>
        <v>0</v>
      </c>
      <c r="W772" s="107">
        <f t="shared" ca="1" si="124"/>
        <v>0</v>
      </c>
      <c r="X772" s="107">
        <f t="shared" ref="X772:X826" ca="1" si="131">W772/$W$2</f>
        <v>0</v>
      </c>
      <c r="Y772" s="107">
        <f t="shared" ca="1" si="125"/>
        <v>0.99999999999999989</v>
      </c>
    </row>
    <row r="773" spans="17:25" x14ac:dyDescent="0.25">
      <c r="Q773" s="107">
        <v>770</v>
      </c>
      <c r="R773" s="107" t="e">
        <f t="shared" ca="1" si="126"/>
        <v>#REF!</v>
      </c>
      <c r="S773" s="107" t="e">
        <f t="shared" ca="1" si="127"/>
        <v>#REF!</v>
      </c>
      <c r="T773" s="107" t="e">
        <f t="shared" ca="1" si="128"/>
        <v>#REF!</v>
      </c>
      <c r="U773" s="107" t="str">
        <f t="shared" ca="1" si="129"/>
        <v/>
      </c>
      <c r="V773" s="107">
        <f t="shared" ca="1" si="130"/>
        <v>0</v>
      </c>
      <c r="W773" s="107">
        <f t="shared" ref="W773:W826" ca="1" si="132">IF(V773&gt;0,(($V$1-V773)/$V$2)+($S$2*(V773/$V$1)),0)</f>
        <v>0</v>
      </c>
      <c r="X773" s="107">
        <f t="shared" ca="1" si="131"/>
        <v>0</v>
      </c>
      <c r="Y773" s="107">
        <f t="shared" ref="Y773:Y826" ca="1" si="133">X773+Y772</f>
        <v>0.99999999999999989</v>
      </c>
    </row>
    <row r="774" spans="17:25" x14ac:dyDescent="0.25">
      <c r="Q774" s="107">
        <v>771</v>
      </c>
      <c r="R774" s="107" t="e">
        <f t="shared" ca="1" si="126"/>
        <v>#REF!</v>
      </c>
      <c r="S774" s="107" t="e">
        <f t="shared" ca="1" si="127"/>
        <v>#REF!</v>
      </c>
      <c r="T774" s="107" t="e">
        <f t="shared" ca="1" si="128"/>
        <v>#REF!</v>
      </c>
      <c r="U774" s="107" t="str">
        <f t="shared" ca="1" si="129"/>
        <v/>
      </c>
      <c r="V774" s="107">
        <f t="shared" ca="1" si="130"/>
        <v>0</v>
      </c>
      <c r="W774" s="107">
        <f t="shared" ca="1" si="132"/>
        <v>0</v>
      </c>
      <c r="X774" s="107">
        <f t="shared" ca="1" si="131"/>
        <v>0</v>
      </c>
      <c r="Y774" s="107">
        <f t="shared" ca="1" si="133"/>
        <v>0.99999999999999989</v>
      </c>
    </row>
    <row r="775" spans="17:25" x14ac:dyDescent="0.25">
      <c r="Q775" s="107">
        <v>772</v>
      </c>
      <c r="R775" s="107" t="e">
        <f t="shared" ca="1" si="126"/>
        <v>#REF!</v>
      </c>
      <c r="S775" s="107" t="e">
        <f t="shared" ca="1" si="127"/>
        <v>#REF!</v>
      </c>
      <c r="T775" s="107" t="e">
        <f t="shared" ca="1" si="128"/>
        <v>#REF!</v>
      </c>
      <c r="U775" s="107" t="str">
        <f t="shared" ca="1" si="129"/>
        <v/>
      </c>
      <c r="V775" s="107">
        <f t="shared" ca="1" si="130"/>
        <v>0</v>
      </c>
      <c r="W775" s="107">
        <f t="shared" ca="1" si="132"/>
        <v>0</v>
      </c>
      <c r="X775" s="107">
        <f t="shared" ca="1" si="131"/>
        <v>0</v>
      </c>
      <c r="Y775" s="107">
        <f t="shared" ca="1" si="133"/>
        <v>0.99999999999999989</v>
      </c>
    </row>
    <row r="776" spans="17:25" x14ac:dyDescent="0.25">
      <c r="Q776" s="107">
        <v>773</v>
      </c>
      <c r="R776" s="107" t="e">
        <f t="shared" ca="1" si="126"/>
        <v>#REF!</v>
      </c>
      <c r="S776" s="107" t="e">
        <f t="shared" ca="1" si="127"/>
        <v>#REF!</v>
      </c>
      <c r="T776" s="107" t="e">
        <f t="shared" ca="1" si="128"/>
        <v>#REF!</v>
      </c>
      <c r="U776" s="107" t="str">
        <f t="shared" ca="1" si="129"/>
        <v/>
      </c>
      <c r="V776" s="107">
        <f t="shared" ca="1" si="130"/>
        <v>0</v>
      </c>
      <c r="W776" s="107">
        <f t="shared" ca="1" si="132"/>
        <v>0</v>
      </c>
      <c r="X776" s="107">
        <f t="shared" ca="1" si="131"/>
        <v>0</v>
      </c>
      <c r="Y776" s="107">
        <f t="shared" ca="1" si="133"/>
        <v>0.99999999999999989</v>
      </c>
    </row>
    <row r="777" spans="17:25" x14ac:dyDescent="0.25">
      <c r="Q777" s="107">
        <v>774</v>
      </c>
      <c r="R777" s="107" t="e">
        <f t="shared" ca="1" si="126"/>
        <v>#REF!</v>
      </c>
      <c r="S777" s="107" t="e">
        <f t="shared" ca="1" si="127"/>
        <v>#REF!</v>
      </c>
      <c r="T777" s="107" t="e">
        <f t="shared" ca="1" si="128"/>
        <v>#REF!</v>
      </c>
      <c r="U777" s="107" t="str">
        <f t="shared" ca="1" si="129"/>
        <v/>
      </c>
      <c r="V777" s="107">
        <f t="shared" ca="1" si="130"/>
        <v>0</v>
      </c>
      <c r="W777" s="107">
        <f t="shared" ca="1" si="132"/>
        <v>0</v>
      </c>
      <c r="X777" s="107">
        <f t="shared" ca="1" si="131"/>
        <v>0</v>
      </c>
      <c r="Y777" s="107">
        <f t="shared" ca="1" si="133"/>
        <v>0.99999999999999989</v>
      </c>
    </row>
    <row r="778" spans="17:25" x14ac:dyDescent="0.25">
      <c r="Q778" s="107">
        <v>775</v>
      </c>
      <c r="R778" s="107" t="e">
        <f t="shared" ca="1" si="126"/>
        <v>#REF!</v>
      </c>
      <c r="S778" s="107" t="e">
        <f t="shared" ca="1" si="127"/>
        <v>#REF!</v>
      </c>
      <c r="T778" s="107" t="e">
        <f t="shared" ca="1" si="128"/>
        <v>#REF!</v>
      </c>
      <c r="U778" s="107" t="str">
        <f t="shared" ca="1" si="129"/>
        <v/>
      </c>
      <c r="V778" s="107">
        <f t="shared" ca="1" si="130"/>
        <v>0</v>
      </c>
      <c r="W778" s="107">
        <f t="shared" ca="1" si="132"/>
        <v>0</v>
      </c>
      <c r="X778" s="107">
        <f t="shared" ca="1" si="131"/>
        <v>0</v>
      </c>
      <c r="Y778" s="107">
        <f t="shared" ca="1" si="133"/>
        <v>0.99999999999999989</v>
      </c>
    </row>
    <row r="779" spans="17:25" x14ac:dyDescent="0.25">
      <c r="Q779" s="107">
        <v>776</v>
      </c>
      <c r="R779" s="107" t="e">
        <f t="shared" ca="1" si="126"/>
        <v>#REF!</v>
      </c>
      <c r="S779" s="107" t="e">
        <f t="shared" ca="1" si="127"/>
        <v>#REF!</v>
      </c>
      <c r="T779" s="107" t="e">
        <f t="shared" ca="1" si="128"/>
        <v>#REF!</v>
      </c>
      <c r="U779" s="107" t="str">
        <f t="shared" ca="1" si="129"/>
        <v/>
      </c>
      <c r="V779" s="107">
        <f t="shared" ca="1" si="130"/>
        <v>0</v>
      </c>
      <c r="W779" s="107">
        <f t="shared" ca="1" si="132"/>
        <v>0</v>
      </c>
      <c r="X779" s="107">
        <f t="shared" ca="1" si="131"/>
        <v>0</v>
      </c>
      <c r="Y779" s="107">
        <f t="shared" ca="1" si="133"/>
        <v>0.99999999999999989</v>
      </c>
    </row>
    <row r="780" spans="17:25" x14ac:dyDescent="0.25">
      <c r="Q780" s="107">
        <v>777</v>
      </c>
      <c r="R780" s="107" t="e">
        <f t="shared" ca="1" si="126"/>
        <v>#REF!</v>
      </c>
      <c r="S780" s="107" t="e">
        <f t="shared" ca="1" si="127"/>
        <v>#REF!</v>
      </c>
      <c r="T780" s="107" t="e">
        <f t="shared" ca="1" si="128"/>
        <v>#REF!</v>
      </c>
      <c r="U780" s="107" t="str">
        <f t="shared" ca="1" si="129"/>
        <v/>
      </c>
      <c r="V780" s="107">
        <f t="shared" ca="1" si="130"/>
        <v>0</v>
      </c>
      <c r="W780" s="107">
        <f t="shared" ca="1" si="132"/>
        <v>0</v>
      </c>
      <c r="X780" s="107">
        <f t="shared" ca="1" si="131"/>
        <v>0</v>
      </c>
      <c r="Y780" s="107">
        <f t="shared" ca="1" si="133"/>
        <v>0.99999999999999989</v>
      </c>
    </row>
    <row r="781" spans="17:25" x14ac:dyDescent="0.25">
      <c r="Q781" s="107">
        <v>778</v>
      </c>
      <c r="R781" s="107" t="e">
        <f t="shared" ca="1" si="126"/>
        <v>#REF!</v>
      </c>
      <c r="S781" s="107" t="e">
        <f t="shared" ca="1" si="127"/>
        <v>#REF!</v>
      </c>
      <c r="T781" s="107" t="e">
        <f t="shared" ca="1" si="128"/>
        <v>#REF!</v>
      </c>
      <c r="U781" s="107" t="str">
        <f t="shared" ca="1" si="129"/>
        <v/>
      </c>
      <c r="V781" s="107">
        <f t="shared" ca="1" si="130"/>
        <v>0</v>
      </c>
      <c r="W781" s="107">
        <f t="shared" ca="1" si="132"/>
        <v>0</v>
      </c>
      <c r="X781" s="107">
        <f t="shared" ca="1" si="131"/>
        <v>0</v>
      </c>
      <c r="Y781" s="107">
        <f t="shared" ca="1" si="133"/>
        <v>0.99999999999999989</v>
      </c>
    </row>
    <row r="782" spans="17:25" x14ac:dyDescent="0.25">
      <c r="Q782" s="107">
        <v>779</v>
      </c>
      <c r="R782" s="107" t="e">
        <f t="shared" ca="1" si="126"/>
        <v>#REF!</v>
      </c>
      <c r="S782" s="107" t="e">
        <f t="shared" ca="1" si="127"/>
        <v>#REF!</v>
      </c>
      <c r="T782" s="107" t="e">
        <f t="shared" ca="1" si="128"/>
        <v>#REF!</v>
      </c>
      <c r="U782" s="107" t="str">
        <f t="shared" ca="1" si="129"/>
        <v/>
      </c>
      <c r="V782" s="107">
        <f t="shared" ca="1" si="130"/>
        <v>0</v>
      </c>
      <c r="W782" s="107">
        <f t="shared" ca="1" si="132"/>
        <v>0</v>
      </c>
      <c r="X782" s="107">
        <f t="shared" ca="1" si="131"/>
        <v>0</v>
      </c>
      <c r="Y782" s="107">
        <f t="shared" ca="1" si="133"/>
        <v>0.99999999999999989</v>
      </c>
    </row>
    <row r="783" spans="17:25" x14ac:dyDescent="0.25">
      <c r="Q783" s="107">
        <v>780</v>
      </c>
      <c r="R783" s="107" t="e">
        <f t="shared" ca="1" si="126"/>
        <v>#REF!</v>
      </c>
      <c r="S783" s="107" t="e">
        <f t="shared" ca="1" si="127"/>
        <v>#REF!</v>
      </c>
      <c r="T783" s="107" t="e">
        <f t="shared" ca="1" si="128"/>
        <v>#REF!</v>
      </c>
      <c r="U783" s="107" t="str">
        <f t="shared" ca="1" si="129"/>
        <v/>
      </c>
      <c r="V783" s="107">
        <f t="shared" ca="1" si="130"/>
        <v>0</v>
      </c>
      <c r="W783" s="107">
        <f t="shared" ca="1" si="132"/>
        <v>0</v>
      </c>
      <c r="X783" s="107">
        <f t="shared" ca="1" si="131"/>
        <v>0</v>
      </c>
      <c r="Y783" s="107">
        <f t="shared" ca="1" si="133"/>
        <v>0.99999999999999989</v>
      </c>
    </row>
    <row r="784" spans="17:25" x14ac:dyDescent="0.25">
      <c r="Q784" s="107">
        <v>781</v>
      </c>
      <c r="R784" s="107" t="e">
        <f t="shared" ca="1" si="126"/>
        <v>#REF!</v>
      </c>
      <c r="S784" s="107" t="e">
        <f t="shared" ca="1" si="127"/>
        <v>#REF!</v>
      </c>
      <c r="T784" s="107" t="e">
        <f t="shared" ca="1" si="128"/>
        <v>#REF!</v>
      </c>
      <c r="U784" s="107" t="str">
        <f t="shared" ca="1" si="129"/>
        <v/>
      </c>
      <c r="V784" s="107">
        <f t="shared" ca="1" si="130"/>
        <v>0</v>
      </c>
      <c r="W784" s="107">
        <f t="shared" ca="1" si="132"/>
        <v>0</v>
      </c>
      <c r="X784" s="107">
        <f t="shared" ca="1" si="131"/>
        <v>0</v>
      </c>
      <c r="Y784" s="107">
        <f t="shared" ca="1" si="133"/>
        <v>0.99999999999999989</v>
      </c>
    </row>
    <row r="785" spans="17:25" x14ac:dyDescent="0.25">
      <c r="Q785" s="107">
        <v>782</v>
      </c>
      <c r="R785" s="107" t="e">
        <f t="shared" ca="1" si="126"/>
        <v>#REF!</v>
      </c>
      <c r="S785" s="107" t="e">
        <f t="shared" ca="1" si="127"/>
        <v>#REF!</v>
      </c>
      <c r="T785" s="107" t="e">
        <f t="shared" ca="1" si="128"/>
        <v>#REF!</v>
      </c>
      <c r="U785" s="107" t="str">
        <f t="shared" ca="1" si="129"/>
        <v/>
      </c>
      <c r="V785" s="107">
        <f t="shared" ca="1" si="130"/>
        <v>0</v>
      </c>
      <c r="W785" s="107">
        <f t="shared" ca="1" si="132"/>
        <v>0</v>
      </c>
      <c r="X785" s="107">
        <f t="shared" ca="1" si="131"/>
        <v>0</v>
      </c>
      <c r="Y785" s="107">
        <f t="shared" ca="1" si="133"/>
        <v>0.99999999999999989</v>
      </c>
    </row>
    <row r="786" spans="17:25" x14ac:dyDescent="0.25">
      <c r="Q786" s="107">
        <v>783</v>
      </c>
      <c r="R786" s="107" t="e">
        <f t="shared" ca="1" si="126"/>
        <v>#REF!</v>
      </c>
      <c r="S786" s="107" t="e">
        <f t="shared" ca="1" si="127"/>
        <v>#REF!</v>
      </c>
      <c r="T786" s="107" t="e">
        <f t="shared" ca="1" si="128"/>
        <v>#REF!</v>
      </c>
      <c r="U786" s="107" t="str">
        <f t="shared" ca="1" si="129"/>
        <v/>
      </c>
      <c r="V786" s="107">
        <f t="shared" ca="1" si="130"/>
        <v>0</v>
      </c>
      <c r="W786" s="107">
        <f t="shared" ca="1" si="132"/>
        <v>0</v>
      </c>
      <c r="X786" s="107">
        <f t="shared" ca="1" si="131"/>
        <v>0</v>
      </c>
      <c r="Y786" s="107">
        <f t="shared" ca="1" si="133"/>
        <v>0.99999999999999989</v>
      </c>
    </row>
    <row r="787" spans="17:25" x14ac:dyDescent="0.25">
      <c r="Q787" s="107">
        <v>784</v>
      </c>
      <c r="R787" s="107" t="e">
        <f t="shared" ca="1" si="126"/>
        <v>#REF!</v>
      </c>
      <c r="S787" s="107" t="e">
        <f t="shared" ca="1" si="127"/>
        <v>#REF!</v>
      </c>
      <c r="T787" s="107" t="e">
        <f t="shared" ca="1" si="128"/>
        <v>#REF!</v>
      </c>
      <c r="U787" s="107" t="str">
        <f t="shared" ca="1" si="129"/>
        <v/>
      </c>
      <c r="V787" s="107">
        <f t="shared" ca="1" si="130"/>
        <v>0</v>
      </c>
      <c r="W787" s="107">
        <f t="shared" ca="1" si="132"/>
        <v>0</v>
      </c>
      <c r="X787" s="107">
        <f t="shared" ca="1" si="131"/>
        <v>0</v>
      </c>
      <c r="Y787" s="107">
        <f t="shared" ca="1" si="133"/>
        <v>0.99999999999999989</v>
      </c>
    </row>
    <row r="788" spans="17:25" x14ac:dyDescent="0.25">
      <c r="Q788" s="107">
        <v>785</v>
      </c>
      <c r="R788" s="107" t="e">
        <f t="shared" ca="1" si="126"/>
        <v>#REF!</v>
      </c>
      <c r="S788" s="107" t="e">
        <f t="shared" ca="1" si="127"/>
        <v>#REF!</v>
      </c>
      <c r="T788" s="107" t="e">
        <f t="shared" ca="1" si="128"/>
        <v>#REF!</v>
      </c>
      <c r="U788" s="107" t="str">
        <f t="shared" ca="1" si="129"/>
        <v/>
      </c>
      <c r="V788" s="107">
        <f t="shared" ca="1" si="130"/>
        <v>0</v>
      </c>
      <c r="W788" s="107">
        <f t="shared" ca="1" si="132"/>
        <v>0</v>
      </c>
      <c r="X788" s="107">
        <f t="shared" ca="1" si="131"/>
        <v>0</v>
      </c>
      <c r="Y788" s="107">
        <f t="shared" ca="1" si="133"/>
        <v>0.99999999999999989</v>
      </c>
    </row>
    <row r="789" spans="17:25" x14ac:dyDescent="0.25">
      <c r="Q789" s="107">
        <v>786</v>
      </c>
      <c r="R789" s="107" t="e">
        <f t="shared" ca="1" si="126"/>
        <v>#REF!</v>
      </c>
      <c r="S789" s="107" t="e">
        <f t="shared" ca="1" si="127"/>
        <v>#REF!</v>
      </c>
      <c r="T789" s="107" t="e">
        <f t="shared" ca="1" si="128"/>
        <v>#REF!</v>
      </c>
      <c r="U789" s="107" t="str">
        <f t="shared" ca="1" si="129"/>
        <v/>
      </c>
      <c r="V789" s="107">
        <f t="shared" ca="1" si="130"/>
        <v>0</v>
      </c>
      <c r="W789" s="107">
        <f t="shared" ca="1" si="132"/>
        <v>0</v>
      </c>
      <c r="X789" s="107">
        <f t="shared" ca="1" si="131"/>
        <v>0</v>
      </c>
      <c r="Y789" s="107">
        <f t="shared" ca="1" si="133"/>
        <v>0.99999999999999989</v>
      </c>
    </row>
    <row r="790" spans="17:25" x14ac:dyDescent="0.25">
      <c r="Q790" s="107">
        <v>787</v>
      </c>
      <c r="R790" s="107" t="e">
        <f t="shared" ca="1" si="126"/>
        <v>#REF!</v>
      </c>
      <c r="S790" s="107" t="e">
        <f t="shared" ca="1" si="127"/>
        <v>#REF!</v>
      </c>
      <c r="T790" s="107" t="e">
        <f t="shared" ca="1" si="128"/>
        <v>#REF!</v>
      </c>
      <c r="U790" s="107" t="str">
        <f t="shared" ca="1" si="129"/>
        <v/>
      </c>
      <c r="V790" s="107">
        <f t="shared" ca="1" si="130"/>
        <v>0</v>
      </c>
      <c r="W790" s="107">
        <f t="shared" ca="1" si="132"/>
        <v>0</v>
      </c>
      <c r="X790" s="107">
        <f t="shared" ca="1" si="131"/>
        <v>0</v>
      </c>
      <c r="Y790" s="107">
        <f t="shared" ca="1" si="133"/>
        <v>0.99999999999999989</v>
      </c>
    </row>
    <row r="791" spans="17:25" x14ac:dyDescent="0.25">
      <c r="Q791" s="107">
        <v>788</v>
      </c>
      <c r="R791" s="107" t="e">
        <f t="shared" ca="1" si="126"/>
        <v>#REF!</v>
      </c>
      <c r="S791" s="107" t="e">
        <f t="shared" ca="1" si="127"/>
        <v>#REF!</v>
      </c>
      <c r="T791" s="107" t="e">
        <f t="shared" ca="1" si="128"/>
        <v>#REF!</v>
      </c>
      <c r="U791" s="107" t="str">
        <f t="shared" ca="1" si="129"/>
        <v/>
      </c>
      <c r="V791" s="107">
        <f t="shared" ca="1" si="130"/>
        <v>0</v>
      </c>
      <c r="W791" s="107">
        <f t="shared" ca="1" si="132"/>
        <v>0</v>
      </c>
      <c r="X791" s="107">
        <f t="shared" ca="1" si="131"/>
        <v>0</v>
      </c>
      <c r="Y791" s="107">
        <f t="shared" ca="1" si="133"/>
        <v>0.99999999999999989</v>
      </c>
    </row>
    <row r="792" spans="17:25" x14ac:dyDescent="0.25">
      <c r="Q792" s="107">
        <v>789</v>
      </c>
      <c r="R792" s="107" t="e">
        <f t="shared" ca="1" si="126"/>
        <v>#REF!</v>
      </c>
      <c r="S792" s="107" t="e">
        <f t="shared" ca="1" si="127"/>
        <v>#REF!</v>
      </c>
      <c r="T792" s="107" t="e">
        <f t="shared" ca="1" si="128"/>
        <v>#REF!</v>
      </c>
      <c r="U792" s="107" t="str">
        <f t="shared" ca="1" si="129"/>
        <v/>
      </c>
      <c r="V792" s="107">
        <f t="shared" ca="1" si="130"/>
        <v>0</v>
      </c>
      <c r="W792" s="107">
        <f t="shared" ca="1" si="132"/>
        <v>0</v>
      </c>
      <c r="X792" s="107">
        <f t="shared" ca="1" si="131"/>
        <v>0</v>
      </c>
      <c r="Y792" s="107">
        <f t="shared" ca="1" si="133"/>
        <v>0.99999999999999989</v>
      </c>
    </row>
    <row r="793" spans="17:25" x14ac:dyDescent="0.25">
      <c r="Q793" s="107">
        <v>790</v>
      </c>
      <c r="R793" s="107" t="e">
        <f t="shared" ca="1" si="126"/>
        <v>#REF!</v>
      </c>
      <c r="S793" s="107" t="e">
        <f t="shared" ca="1" si="127"/>
        <v>#REF!</v>
      </c>
      <c r="T793" s="107" t="e">
        <f t="shared" ca="1" si="128"/>
        <v>#REF!</v>
      </c>
      <c r="U793" s="107" t="str">
        <f t="shared" ca="1" si="129"/>
        <v/>
      </c>
      <c r="V793" s="107">
        <f t="shared" ca="1" si="130"/>
        <v>0</v>
      </c>
      <c r="W793" s="107">
        <f t="shared" ca="1" si="132"/>
        <v>0</v>
      </c>
      <c r="X793" s="107">
        <f t="shared" ca="1" si="131"/>
        <v>0</v>
      </c>
      <c r="Y793" s="107">
        <f t="shared" ca="1" si="133"/>
        <v>0.99999999999999989</v>
      </c>
    </row>
    <row r="794" spans="17:25" x14ac:dyDescent="0.25">
      <c r="Q794" s="107">
        <v>791</v>
      </c>
      <c r="R794" s="107" t="e">
        <f t="shared" ca="1" si="126"/>
        <v>#REF!</v>
      </c>
      <c r="S794" s="107" t="e">
        <f t="shared" ca="1" si="127"/>
        <v>#REF!</v>
      </c>
      <c r="T794" s="107" t="e">
        <f t="shared" ca="1" si="128"/>
        <v>#REF!</v>
      </c>
      <c r="U794" s="107" t="str">
        <f t="shared" ca="1" si="129"/>
        <v/>
      </c>
      <c r="V794" s="107">
        <f t="shared" ca="1" si="130"/>
        <v>0</v>
      </c>
      <c r="W794" s="107">
        <f t="shared" ca="1" si="132"/>
        <v>0</v>
      </c>
      <c r="X794" s="107">
        <f t="shared" ca="1" si="131"/>
        <v>0</v>
      </c>
      <c r="Y794" s="107">
        <f t="shared" ca="1" si="133"/>
        <v>0.99999999999999989</v>
      </c>
    </row>
    <row r="795" spans="17:25" x14ac:dyDescent="0.25">
      <c r="Q795" s="107">
        <v>792</v>
      </c>
      <c r="R795" s="107" t="e">
        <f t="shared" ca="1" si="126"/>
        <v>#REF!</v>
      </c>
      <c r="S795" s="107" t="e">
        <f t="shared" ca="1" si="127"/>
        <v>#REF!</v>
      </c>
      <c r="T795" s="107" t="e">
        <f t="shared" ca="1" si="128"/>
        <v>#REF!</v>
      </c>
      <c r="U795" s="107" t="str">
        <f t="shared" ca="1" si="129"/>
        <v/>
      </c>
      <c r="V795" s="107">
        <f t="shared" ca="1" si="130"/>
        <v>0</v>
      </c>
      <c r="W795" s="107">
        <f t="shared" ca="1" si="132"/>
        <v>0</v>
      </c>
      <c r="X795" s="107">
        <f t="shared" ca="1" si="131"/>
        <v>0</v>
      </c>
      <c r="Y795" s="107">
        <f t="shared" ca="1" si="133"/>
        <v>0.99999999999999989</v>
      </c>
    </row>
    <row r="796" spans="17:25" x14ac:dyDescent="0.25">
      <c r="Q796" s="107">
        <v>793</v>
      </c>
      <c r="R796" s="107" t="e">
        <f t="shared" ca="1" si="126"/>
        <v>#REF!</v>
      </c>
      <c r="S796" s="107" t="e">
        <f t="shared" ca="1" si="127"/>
        <v>#REF!</v>
      </c>
      <c r="T796" s="107" t="e">
        <f t="shared" ca="1" si="128"/>
        <v>#REF!</v>
      </c>
      <c r="U796" s="107" t="str">
        <f t="shared" ca="1" si="129"/>
        <v/>
      </c>
      <c r="V796" s="107">
        <f t="shared" ca="1" si="130"/>
        <v>0</v>
      </c>
      <c r="W796" s="107">
        <f t="shared" ca="1" si="132"/>
        <v>0</v>
      </c>
      <c r="X796" s="107">
        <f t="shared" ca="1" si="131"/>
        <v>0</v>
      </c>
      <c r="Y796" s="107">
        <f t="shared" ca="1" si="133"/>
        <v>0.99999999999999989</v>
      </c>
    </row>
    <row r="797" spans="17:25" x14ac:dyDescent="0.25">
      <c r="Q797" s="107">
        <v>794</v>
      </c>
      <c r="R797" s="107" t="e">
        <f t="shared" ca="1" si="126"/>
        <v>#REF!</v>
      </c>
      <c r="S797" s="107" t="e">
        <f t="shared" ca="1" si="127"/>
        <v>#REF!</v>
      </c>
      <c r="T797" s="107" t="e">
        <f t="shared" ca="1" si="128"/>
        <v>#REF!</v>
      </c>
      <c r="U797" s="107" t="str">
        <f t="shared" ca="1" si="129"/>
        <v/>
      </c>
      <c r="V797" s="107">
        <f t="shared" ca="1" si="130"/>
        <v>0</v>
      </c>
      <c r="W797" s="107">
        <f t="shared" ca="1" si="132"/>
        <v>0</v>
      </c>
      <c r="X797" s="107">
        <f t="shared" ca="1" si="131"/>
        <v>0</v>
      </c>
      <c r="Y797" s="107">
        <f t="shared" ca="1" si="133"/>
        <v>0.99999999999999989</v>
      </c>
    </row>
    <row r="798" spans="17:25" x14ac:dyDescent="0.25">
      <c r="Q798" s="107">
        <v>795</v>
      </c>
      <c r="R798" s="107" t="e">
        <f t="shared" ca="1" si="126"/>
        <v>#REF!</v>
      </c>
      <c r="S798" s="107" t="e">
        <f t="shared" ca="1" si="127"/>
        <v>#REF!</v>
      </c>
      <c r="T798" s="107" t="e">
        <f t="shared" ca="1" si="128"/>
        <v>#REF!</v>
      </c>
      <c r="U798" s="107" t="str">
        <f t="shared" ca="1" si="129"/>
        <v/>
      </c>
      <c r="V798" s="107">
        <f t="shared" ca="1" si="130"/>
        <v>0</v>
      </c>
      <c r="W798" s="107">
        <f t="shared" ca="1" si="132"/>
        <v>0</v>
      </c>
      <c r="X798" s="107">
        <f t="shared" ca="1" si="131"/>
        <v>0</v>
      </c>
      <c r="Y798" s="107">
        <f t="shared" ca="1" si="133"/>
        <v>0.99999999999999989</v>
      </c>
    </row>
    <row r="799" spans="17:25" x14ac:dyDescent="0.25">
      <c r="Q799" s="107">
        <v>796</v>
      </c>
      <c r="R799" s="107" t="e">
        <f t="shared" ca="1" si="126"/>
        <v>#REF!</v>
      </c>
      <c r="S799" s="107" t="e">
        <f t="shared" ca="1" si="127"/>
        <v>#REF!</v>
      </c>
      <c r="T799" s="107" t="e">
        <f t="shared" ca="1" si="128"/>
        <v>#REF!</v>
      </c>
      <c r="U799" s="107" t="str">
        <f t="shared" ca="1" si="129"/>
        <v/>
      </c>
      <c r="V799" s="107">
        <f t="shared" ca="1" si="130"/>
        <v>0</v>
      </c>
      <c r="W799" s="107">
        <f t="shared" ca="1" si="132"/>
        <v>0</v>
      </c>
      <c r="X799" s="107">
        <f t="shared" ca="1" si="131"/>
        <v>0</v>
      </c>
      <c r="Y799" s="107">
        <f t="shared" ca="1" si="133"/>
        <v>0.99999999999999989</v>
      </c>
    </row>
    <row r="800" spans="17:25" x14ac:dyDescent="0.25">
      <c r="Q800" s="107">
        <v>797</v>
      </c>
      <c r="R800" s="107" t="e">
        <f t="shared" ca="1" si="126"/>
        <v>#REF!</v>
      </c>
      <c r="S800" s="107" t="e">
        <f t="shared" ca="1" si="127"/>
        <v>#REF!</v>
      </c>
      <c r="T800" s="107" t="e">
        <f t="shared" ca="1" si="128"/>
        <v>#REF!</v>
      </c>
      <c r="U800" s="107" t="str">
        <f t="shared" ca="1" si="129"/>
        <v/>
      </c>
      <c r="V800" s="107">
        <f t="shared" ca="1" si="130"/>
        <v>0</v>
      </c>
      <c r="W800" s="107">
        <f t="shared" ca="1" si="132"/>
        <v>0</v>
      </c>
      <c r="X800" s="107">
        <f t="shared" ca="1" si="131"/>
        <v>0</v>
      </c>
      <c r="Y800" s="107">
        <f t="shared" ca="1" si="133"/>
        <v>0.99999999999999989</v>
      </c>
    </row>
    <row r="801" spans="17:25" x14ac:dyDescent="0.25">
      <c r="Q801" s="107">
        <v>798</v>
      </c>
      <c r="R801" s="107" t="e">
        <f t="shared" ca="1" si="126"/>
        <v>#REF!</v>
      </c>
      <c r="S801" s="107" t="e">
        <f t="shared" ca="1" si="127"/>
        <v>#REF!</v>
      </c>
      <c r="T801" s="107" t="e">
        <f t="shared" ca="1" si="128"/>
        <v>#REF!</v>
      </c>
      <c r="U801" s="107" t="str">
        <f t="shared" ca="1" si="129"/>
        <v/>
      </c>
      <c r="V801" s="107">
        <f t="shared" ca="1" si="130"/>
        <v>0</v>
      </c>
      <c r="W801" s="107">
        <f t="shared" ca="1" si="132"/>
        <v>0</v>
      </c>
      <c r="X801" s="107">
        <f t="shared" ca="1" si="131"/>
        <v>0</v>
      </c>
      <c r="Y801" s="107">
        <f t="shared" ca="1" si="133"/>
        <v>0.99999999999999989</v>
      </c>
    </row>
    <row r="802" spans="17:25" x14ac:dyDescent="0.25">
      <c r="Q802" s="107">
        <v>799</v>
      </c>
      <c r="R802" s="107" t="e">
        <f t="shared" ca="1" si="126"/>
        <v>#REF!</v>
      </c>
      <c r="S802" s="107" t="e">
        <f t="shared" ca="1" si="127"/>
        <v>#REF!</v>
      </c>
      <c r="T802" s="107" t="e">
        <f t="shared" ca="1" si="128"/>
        <v>#REF!</v>
      </c>
      <c r="U802" s="107" t="str">
        <f t="shared" ca="1" si="129"/>
        <v/>
      </c>
      <c r="V802" s="107">
        <f t="shared" ca="1" si="130"/>
        <v>0</v>
      </c>
      <c r="W802" s="107">
        <f t="shared" ca="1" si="132"/>
        <v>0</v>
      </c>
      <c r="X802" s="107">
        <f t="shared" ca="1" si="131"/>
        <v>0</v>
      </c>
      <c r="Y802" s="107">
        <f t="shared" ca="1" si="133"/>
        <v>0.99999999999999989</v>
      </c>
    </row>
    <row r="803" spans="17:25" x14ac:dyDescent="0.25">
      <c r="Q803" s="107">
        <v>800</v>
      </c>
      <c r="R803" s="107" t="e">
        <f t="shared" ca="1" si="126"/>
        <v>#REF!</v>
      </c>
      <c r="S803" s="107" t="e">
        <f t="shared" ca="1" si="127"/>
        <v>#REF!</v>
      </c>
      <c r="T803" s="107" t="e">
        <f t="shared" ca="1" si="128"/>
        <v>#REF!</v>
      </c>
      <c r="U803" s="107" t="str">
        <f t="shared" ca="1" si="129"/>
        <v/>
      </c>
      <c r="V803" s="107">
        <f t="shared" ca="1" si="130"/>
        <v>0</v>
      </c>
      <c r="W803" s="107">
        <f t="shared" ca="1" si="132"/>
        <v>0</v>
      </c>
      <c r="X803" s="107">
        <f t="shared" ca="1" si="131"/>
        <v>0</v>
      </c>
      <c r="Y803" s="107">
        <f t="shared" ca="1" si="133"/>
        <v>0.99999999999999989</v>
      </c>
    </row>
    <row r="804" spans="17:25" x14ac:dyDescent="0.25">
      <c r="Q804" s="107">
        <v>801</v>
      </c>
      <c r="R804" s="107" t="e">
        <f t="shared" ca="1" si="126"/>
        <v>#REF!</v>
      </c>
      <c r="S804" s="107" t="e">
        <f t="shared" ca="1" si="127"/>
        <v>#REF!</v>
      </c>
      <c r="T804" s="107" t="e">
        <f t="shared" ca="1" si="128"/>
        <v>#REF!</v>
      </c>
      <c r="U804" s="107" t="str">
        <f t="shared" ca="1" si="129"/>
        <v/>
      </c>
      <c r="V804" s="107">
        <f t="shared" ca="1" si="130"/>
        <v>0</v>
      </c>
      <c r="W804" s="107">
        <f t="shared" ca="1" si="132"/>
        <v>0</v>
      </c>
      <c r="X804" s="107">
        <f t="shared" ca="1" si="131"/>
        <v>0</v>
      </c>
      <c r="Y804" s="107">
        <f t="shared" ca="1" si="133"/>
        <v>0.99999999999999989</v>
      </c>
    </row>
    <row r="805" spans="17:25" x14ac:dyDescent="0.25">
      <c r="Q805" s="107">
        <v>802</v>
      </c>
      <c r="R805" s="107" t="e">
        <f t="shared" ca="1" si="126"/>
        <v>#REF!</v>
      </c>
      <c r="S805" s="107" t="e">
        <f t="shared" ca="1" si="127"/>
        <v>#REF!</v>
      </c>
      <c r="T805" s="107" t="e">
        <f t="shared" ca="1" si="128"/>
        <v>#REF!</v>
      </c>
      <c r="U805" s="107" t="str">
        <f t="shared" ca="1" si="129"/>
        <v/>
      </c>
      <c r="V805" s="107">
        <f t="shared" ca="1" si="130"/>
        <v>0</v>
      </c>
      <c r="W805" s="107">
        <f t="shared" ca="1" si="132"/>
        <v>0</v>
      </c>
      <c r="X805" s="107">
        <f t="shared" ca="1" si="131"/>
        <v>0</v>
      </c>
      <c r="Y805" s="107">
        <f t="shared" ca="1" si="133"/>
        <v>0.99999999999999989</v>
      </c>
    </row>
    <row r="806" spans="17:25" x14ac:dyDescent="0.25">
      <c r="Q806" s="107">
        <v>803</v>
      </c>
      <c r="R806" s="107" t="e">
        <f t="shared" ca="1" si="126"/>
        <v>#REF!</v>
      </c>
      <c r="S806" s="107" t="e">
        <f t="shared" ca="1" si="127"/>
        <v>#REF!</v>
      </c>
      <c r="T806" s="107" t="e">
        <f t="shared" ca="1" si="128"/>
        <v>#REF!</v>
      </c>
      <c r="U806" s="107" t="str">
        <f t="shared" ca="1" si="129"/>
        <v/>
      </c>
      <c r="V806" s="107">
        <f t="shared" ca="1" si="130"/>
        <v>0</v>
      </c>
      <c r="W806" s="107">
        <f t="shared" ca="1" si="132"/>
        <v>0</v>
      </c>
      <c r="X806" s="107">
        <f t="shared" ca="1" si="131"/>
        <v>0</v>
      </c>
      <c r="Y806" s="107">
        <f t="shared" ca="1" si="133"/>
        <v>0.99999999999999989</v>
      </c>
    </row>
    <row r="807" spans="17:25" x14ac:dyDescent="0.25">
      <c r="Q807" s="107">
        <v>804</v>
      </c>
      <c r="R807" s="107" t="e">
        <f t="shared" ca="1" si="126"/>
        <v>#REF!</v>
      </c>
      <c r="S807" s="107" t="e">
        <f t="shared" ca="1" si="127"/>
        <v>#REF!</v>
      </c>
      <c r="T807" s="107" t="e">
        <f t="shared" ca="1" si="128"/>
        <v>#REF!</v>
      </c>
      <c r="U807" s="107" t="str">
        <f t="shared" ca="1" si="129"/>
        <v/>
      </c>
      <c r="V807" s="107">
        <f t="shared" ca="1" si="130"/>
        <v>0</v>
      </c>
      <c r="W807" s="107">
        <f t="shared" ca="1" si="132"/>
        <v>0</v>
      </c>
      <c r="X807" s="107">
        <f t="shared" ca="1" si="131"/>
        <v>0</v>
      </c>
      <c r="Y807" s="107">
        <f t="shared" ca="1" si="133"/>
        <v>0.99999999999999989</v>
      </c>
    </row>
    <row r="808" spans="17:25" x14ac:dyDescent="0.25">
      <c r="Q808" s="107">
        <v>805</v>
      </c>
      <c r="R808" s="107" t="e">
        <f t="shared" ca="1" si="126"/>
        <v>#REF!</v>
      </c>
      <c r="S808" s="107" t="e">
        <f t="shared" ca="1" si="127"/>
        <v>#REF!</v>
      </c>
      <c r="T808" s="107" t="e">
        <f t="shared" ca="1" si="128"/>
        <v>#REF!</v>
      </c>
      <c r="U808" s="107" t="str">
        <f t="shared" ca="1" si="129"/>
        <v/>
      </c>
      <c r="V808" s="107">
        <f t="shared" ca="1" si="130"/>
        <v>0</v>
      </c>
      <c r="W808" s="107">
        <f t="shared" ca="1" si="132"/>
        <v>0</v>
      </c>
      <c r="X808" s="107">
        <f t="shared" ca="1" si="131"/>
        <v>0</v>
      </c>
      <c r="Y808" s="107">
        <f t="shared" ca="1" si="133"/>
        <v>0.99999999999999989</v>
      </c>
    </row>
    <row r="809" spans="17:25" x14ac:dyDescent="0.25">
      <c r="Q809" s="107">
        <v>806</v>
      </c>
      <c r="R809" s="107" t="e">
        <f t="shared" ca="1" si="126"/>
        <v>#REF!</v>
      </c>
      <c r="S809" s="107" t="e">
        <f t="shared" ca="1" si="127"/>
        <v>#REF!</v>
      </c>
      <c r="T809" s="107" t="e">
        <f t="shared" ca="1" si="128"/>
        <v>#REF!</v>
      </c>
      <c r="U809" s="107" t="str">
        <f t="shared" ca="1" si="129"/>
        <v/>
      </c>
      <c r="V809" s="107">
        <f t="shared" ca="1" si="130"/>
        <v>0</v>
      </c>
      <c r="W809" s="107">
        <f t="shared" ca="1" si="132"/>
        <v>0</v>
      </c>
      <c r="X809" s="107">
        <f t="shared" ca="1" si="131"/>
        <v>0</v>
      </c>
      <c r="Y809" s="107">
        <f t="shared" ca="1" si="133"/>
        <v>0.99999999999999989</v>
      </c>
    </row>
    <row r="810" spans="17:25" x14ac:dyDescent="0.25">
      <c r="Q810" s="107">
        <v>807</v>
      </c>
      <c r="R810" s="107" t="e">
        <f t="shared" ca="1" si="126"/>
        <v>#REF!</v>
      </c>
      <c r="S810" s="107" t="e">
        <f t="shared" ca="1" si="127"/>
        <v>#REF!</v>
      </c>
      <c r="T810" s="107" t="e">
        <f t="shared" ca="1" si="128"/>
        <v>#REF!</v>
      </c>
      <c r="U810" s="107" t="str">
        <f t="shared" ca="1" si="129"/>
        <v/>
      </c>
      <c r="V810" s="107">
        <f t="shared" ca="1" si="130"/>
        <v>0</v>
      </c>
      <c r="W810" s="107">
        <f t="shared" ca="1" si="132"/>
        <v>0</v>
      </c>
      <c r="X810" s="107">
        <f t="shared" ca="1" si="131"/>
        <v>0</v>
      </c>
      <c r="Y810" s="107">
        <f t="shared" ca="1" si="133"/>
        <v>0.99999999999999989</v>
      </c>
    </row>
    <row r="811" spans="17:25" x14ac:dyDescent="0.25">
      <c r="Q811" s="107">
        <v>808</v>
      </c>
      <c r="R811" s="107" t="e">
        <f t="shared" ca="1" si="126"/>
        <v>#REF!</v>
      </c>
      <c r="S811" s="107" t="e">
        <f t="shared" ca="1" si="127"/>
        <v>#REF!</v>
      </c>
      <c r="T811" s="107" t="e">
        <f t="shared" ca="1" si="128"/>
        <v>#REF!</v>
      </c>
      <c r="U811" s="107" t="str">
        <f t="shared" ca="1" si="129"/>
        <v/>
      </c>
      <c r="V811" s="107">
        <f t="shared" ca="1" si="130"/>
        <v>0</v>
      </c>
      <c r="W811" s="107">
        <f t="shared" ca="1" si="132"/>
        <v>0</v>
      </c>
      <c r="X811" s="107">
        <f t="shared" ca="1" si="131"/>
        <v>0</v>
      </c>
      <c r="Y811" s="107">
        <f t="shared" ca="1" si="133"/>
        <v>0.99999999999999989</v>
      </c>
    </row>
    <row r="812" spans="17:25" x14ac:dyDescent="0.25">
      <c r="Q812" s="107">
        <v>809</v>
      </c>
      <c r="R812" s="107" t="e">
        <f t="shared" ca="1" si="126"/>
        <v>#REF!</v>
      </c>
      <c r="S812" s="107" t="e">
        <f t="shared" ca="1" si="127"/>
        <v>#REF!</v>
      </c>
      <c r="T812" s="107" t="e">
        <f t="shared" ca="1" si="128"/>
        <v>#REF!</v>
      </c>
      <c r="U812" s="107" t="str">
        <f t="shared" ca="1" si="129"/>
        <v/>
      </c>
      <c r="V812" s="107">
        <f t="shared" ca="1" si="130"/>
        <v>0</v>
      </c>
      <c r="W812" s="107">
        <f t="shared" ca="1" si="132"/>
        <v>0</v>
      </c>
      <c r="X812" s="107">
        <f t="shared" ca="1" si="131"/>
        <v>0</v>
      </c>
      <c r="Y812" s="107">
        <f t="shared" ca="1" si="133"/>
        <v>0.99999999999999989</v>
      </c>
    </row>
    <row r="813" spans="17:25" x14ac:dyDescent="0.25">
      <c r="Q813" s="107">
        <v>810</v>
      </c>
      <c r="R813" s="107" t="e">
        <f t="shared" ca="1" si="126"/>
        <v>#REF!</v>
      </c>
      <c r="S813" s="107" t="e">
        <f t="shared" ca="1" si="127"/>
        <v>#REF!</v>
      </c>
      <c r="T813" s="107" t="e">
        <f t="shared" ca="1" si="128"/>
        <v>#REF!</v>
      </c>
      <c r="U813" s="107" t="str">
        <f t="shared" ca="1" si="129"/>
        <v/>
      </c>
      <c r="V813" s="107">
        <f t="shared" ca="1" si="130"/>
        <v>0</v>
      </c>
      <c r="W813" s="107">
        <f t="shared" ca="1" si="132"/>
        <v>0</v>
      </c>
      <c r="X813" s="107">
        <f t="shared" ca="1" si="131"/>
        <v>0</v>
      </c>
      <c r="Y813" s="107">
        <f t="shared" ca="1" si="133"/>
        <v>0.99999999999999989</v>
      </c>
    </row>
    <row r="814" spans="17:25" x14ac:dyDescent="0.25">
      <c r="Q814" s="107">
        <v>811</v>
      </c>
      <c r="R814" s="107" t="e">
        <f t="shared" ca="1" si="126"/>
        <v>#REF!</v>
      </c>
      <c r="S814" s="107" t="e">
        <f t="shared" ca="1" si="127"/>
        <v>#REF!</v>
      </c>
      <c r="T814" s="107" t="e">
        <f t="shared" ca="1" si="128"/>
        <v>#REF!</v>
      </c>
      <c r="U814" s="107" t="str">
        <f t="shared" ca="1" si="129"/>
        <v/>
      </c>
      <c r="V814" s="107">
        <f t="shared" ca="1" si="130"/>
        <v>0</v>
      </c>
      <c r="W814" s="107">
        <f t="shared" ca="1" si="132"/>
        <v>0</v>
      </c>
      <c r="X814" s="107">
        <f t="shared" ca="1" si="131"/>
        <v>0</v>
      </c>
      <c r="Y814" s="107">
        <f t="shared" ca="1" si="133"/>
        <v>0.99999999999999989</v>
      </c>
    </row>
    <row r="815" spans="17:25" x14ac:dyDescent="0.25">
      <c r="Q815" s="107">
        <v>812</v>
      </c>
      <c r="R815" s="107" t="e">
        <f t="shared" ca="1" si="126"/>
        <v>#REF!</v>
      </c>
      <c r="S815" s="107" t="e">
        <f t="shared" ca="1" si="127"/>
        <v>#REF!</v>
      </c>
      <c r="T815" s="107" t="e">
        <f t="shared" ca="1" si="128"/>
        <v>#REF!</v>
      </c>
      <c r="U815" s="107" t="str">
        <f t="shared" ca="1" si="129"/>
        <v/>
      </c>
      <c r="V815" s="107">
        <f t="shared" ca="1" si="130"/>
        <v>0</v>
      </c>
      <c r="W815" s="107">
        <f t="shared" ca="1" si="132"/>
        <v>0</v>
      </c>
      <c r="X815" s="107">
        <f t="shared" ca="1" si="131"/>
        <v>0</v>
      </c>
      <c r="Y815" s="107">
        <f t="shared" ca="1" si="133"/>
        <v>0.99999999999999989</v>
      </c>
    </row>
    <row r="816" spans="17:25" x14ac:dyDescent="0.25">
      <c r="Q816" s="107">
        <v>813</v>
      </c>
      <c r="R816" s="107" t="e">
        <f t="shared" ca="1" si="126"/>
        <v>#REF!</v>
      </c>
      <c r="S816" s="107" t="e">
        <f t="shared" ca="1" si="127"/>
        <v>#REF!</v>
      </c>
      <c r="T816" s="107" t="e">
        <f t="shared" ca="1" si="128"/>
        <v>#REF!</v>
      </c>
      <c r="U816" s="107" t="str">
        <f t="shared" ca="1" si="129"/>
        <v/>
      </c>
      <c r="V816" s="107">
        <f t="shared" ca="1" si="130"/>
        <v>0</v>
      </c>
      <c r="W816" s="107">
        <f t="shared" ca="1" si="132"/>
        <v>0</v>
      </c>
      <c r="X816" s="107">
        <f t="shared" ca="1" si="131"/>
        <v>0</v>
      </c>
      <c r="Y816" s="107">
        <f t="shared" ca="1" si="133"/>
        <v>0.99999999999999989</v>
      </c>
    </row>
    <row r="817" spans="17:25" x14ac:dyDescent="0.25">
      <c r="Q817" s="107">
        <v>814</v>
      </c>
      <c r="R817" s="107" t="e">
        <f t="shared" ca="1" si="126"/>
        <v>#REF!</v>
      </c>
      <c r="S817" s="107" t="e">
        <f t="shared" ca="1" si="127"/>
        <v>#REF!</v>
      </c>
      <c r="T817" s="107" t="e">
        <f t="shared" ca="1" si="128"/>
        <v>#REF!</v>
      </c>
      <c r="U817" s="107" t="str">
        <f t="shared" ca="1" si="129"/>
        <v/>
      </c>
      <c r="V817" s="107">
        <f t="shared" ca="1" si="130"/>
        <v>0</v>
      </c>
      <c r="W817" s="107">
        <f t="shared" ca="1" si="132"/>
        <v>0</v>
      </c>
      <c r="X817" s="107">
        <f t="shared" ca="1" si="131"/>
        <v>0</v>
      </c>
      <c r="Y817" s="107">
        <f t="shared" ca="1" si="133"/>
        <v>0.99999999999999989</v>
      </c>
    </row>
    <row r="818" spans="17:25" x14ac:dyDescent="0.25">
      <c r="Q818" s="107">
        <v>815</v>
      </c>
      <c r="R818" s="107" t="e">
        <f t="shared" ca="1" si="126"/>
        <v>#REF!</v>
      </c>
      <c r="S818" s="107" t="e">
        <f t="shared" ca="1" si="127"/>
        <v>#REF!</v>
      </c>
      <c r="T818" s="107" t="e">
        <f t="shared" ca="1" si="128"/>
        <v>#REF!</v>
      </c>
      <c r="U818" s="107" t="str">
        <f t="shared" ca="1" si="129"/>
        <v/>
      </c>
      <c r="V818" s="107">
        <f t="shared" ca="1" si="130"/>
        <v>0</v>
      </c>
      <c r="W818" s="107">
        <f t="shared" ca="1" si="132"/>
        <v>0</v>
      </c>
      <c r="X818" s="107">
        <f t="shared" ca="1" si="131"/>
        <v>0</v>
      </c>
      <c r="Y818" s="107">
        <f t="shared" ca="1" si="133"/>
        <v>0.99999999999999989</v>
      </c>
    </row>
    <row r="819" spans="17:25" x14ac:dyDescent="0.25">
      <c r="Q819" s="107">
        <v>816</v>
      </c>
      <c r="R819" s="107" t="e">
        <f t="shared" ca="1" si="126"/>
        <v>#REF!</v>
      </c>
      <c r="S819" s="107" t="e">
        <f t="shared" ca="1" si="127"/>
        <v>#REF!</v>
      </c>
      <c r="T819" s="107" t="e">
        <f t="shared" ca="1" si="128"/>
        <v>#REF!</v>
      </c>
      <c r="U819" s="107" t="str">
        <f t="shared" ca="1" si="129"/>
        <v/>
      </c>
      <c r="V819" s="107">
        <f t="shared" ca="1" si="130"/>
        <v>0</v>
      </c>
      <c r="W819" s="107">
        <f t="shared" ca="1" si="132"/>
        <v>0</v>
      </c>
      <c r="X819" s="107">
        <f t="shared" ca="1" si="131"/>
        <v>0</v>
      </c>
      <c r="Y819" s="107">
        <f t="shared" ca="1" si="133"/>
        <v>0.99999999999999989</v>
      </c>
    </row>
    <row r="820" spans="17:25" x14ac:dyDescent="0.25">
      <c r="Q820" s="107">
        <v>817</v>
      </c>
      <c r="R820" s="107" t="e">
        <f t="shared" ca="1" si="126"/>
        <v>#REF!</v>
      </c>
      <c r="S820" s="107" t="e">
        <f t="shared" ca="1" si="127"/>
        <v>#REF!</v>
      </c>
      <c r="T820" s="107" t="e">
        <f t="shared" ca="1" si="128"/>
        <v>#REF!</v>
      </c>
      <c r="U820" s="107" t="str">
        <f t="shared" ca="1" si="129"/>
        <v/>
      </c>
      <c r="V820" s="107">
        <f t="shared" ca="1" si="130"/>
        <v>0</v>
      </c>
      <c r="W820" s="107">
        <f t="shared" ca="1" si="132"/>
        <v>0</v>
      </c>
      <c r="X820" s="107">
        <f t="shared" ca="1" si="131"/>
        <v>0</v>
      </c>
      <c r="Y820" s="107">
        <f t="shared" ca="1" si="133"/>
        <v>0.99999999999999989</v>
      </c>
    </row>
    <row r="821" spans="17:25" x14ac:dyDescent="0.25">
      <c r="Q821" s="107">
        <v>818</v>
      </c>
      <c r="R821" s="107" t="e">
        <f t="shared" ca="1" si="126"/>
        <v>#REF!</v>
      </c>
      <c r="S821" s="107" t="e">
        <f t="shared" ca="1" si="127"/>
        <v>#REF!</v>
      </c>
      <c r="T821" s="107" t="e">
        <f t="shared" ca="1" si="128"/>
        <v>#REF!</v>
      </c>
      <c r="U821" s="107" t="str">
        <f t="shared" ca="1" si="129"/>
        <v/>
      </c>
      <c r="V821" s="107">
        <f t="shared" ca="1" si="130"/>
        <v>0</v>
      </c>
      <c r="W821" s="107">
        <f t="shared" ca="1" si="132"/>
        <v>0</v>
      </c>
      <c r="X821" s="107">
        <f t="shared" ca="1" si="131"/>
        <v>0</v>
      </c>
      <c r="Y821" s="107">
        <f t="shared" ca="1" si="133"/>
        <v>0.99999999999999989</v>
      </c>
    </row>
    <row r="822" spans="17:25" x14ac:dyDescent="0.25">
      <c r="Q822" s="107">
        <v>819</v>
      </c>
      <c r="R822" s="107" t="e">
        <f t="shared" ca="1" si="126"/>
        <v>#REF!</v>
      </c>
      <c r="S822" s="107" t="e">
        <f t="shared" ca="1" si="127"/>
        <v>#REF!</v>
      </c>
      <c r="T822" s="107" t="e">
        <f t="shared" ca="1" si="128"/>
        <v>#REF!</v>
      </c>
      <c r="U822" s="107" t="str">
        <f t="shared" ca="1" si="129"/>
        <v/>
      </c>
      <c r="V822" s="107">
        <f t="shared" ca="1" si="130"/>
        <v>0</v>
      </c>
      <c r="W822" s="107">
        <f t="shared" ca="1" si="132"/>
        <v>0</v>
      </c>
      <c r="X822" s="107">
        <f t="shared" ca="1" si="131"/>
        <v>0</v>
      </c>
      <c r="Y822" s="107">
        <f t="shared" ca="1" si="133"/>
        <v>0.99999999999999989</v>
      </c>
    </row>
    <row r="823" spans="17:25" x14ac:dyDescent="0.25">
      <c r="Q823" s="107">
        <v>820</v>
      </c>
      <c r="R823" s="107" t="e">
        <f t="shared" ca="1" si="126"/>
        <v>#REF!</v>
      </c>
      <c r="S823" s="107" t="e">
        <f t="shared" ca="1" si="127"/>
        <v>#REF!</v>
      </c>
      <c r="T823" s="107" t="e">
        <f t="shared" ca="1" si="128"/>
        <v>#REF!</v>
      </c>
      <c r="U823" s="107" t="str">
        <f t="shared" ca="1" si="129"/>
        <v/>
      </c>
      <c r="V823" s="107">
        <f t="shared" ca="1" si="130"/>
        <v>0</v>
      </c>
      <c r="W823" s="107">
        <f t="shared" ca="1" si="132"/>
        <v>0</v>
      </c>
      <c r="X823" s="107">
        <f t="shared" ca="1" si="131"/>
        <v>0</v>
      </c>
      <c r="Y823" s="107">
        <f t="shared" ca="1" si="133"/>
        <v>0.99999999999999989</v>
      </c>
    </row>
    <row r="824" spans="17:25" x14ac:dyDescent="0.25">
      <c r="Q824" s="107">
        <v>821</v>
      </c>
      <c r="R824" s="107" t="e">
        <f t="shared" ca="1" si="126"/>
        <v>#REF!</v>
      </c>
      <c r="S824" s="107" t="e">
        <f t="shared" ca="1" si="127"/>
        <v>#REF!</v>
      </c>
      <c r="T824" s="107" t="e">
        <f t="shared" ca="1" si="128"/>
        <v>#REF!</v>
      </c>
      <c r="U824" s="107" t="str">
        <f t="shared" ca="1" si="129"/>
        <v/>
      </c>
      <c r="V824" s="107">
        <f t="shared" ca="1" si="130"/>
        <v>0</v>
      </c>
      <c r="W824" s="107">
        <f t="shared" ca="1" si="132"/>
        <v>0</v>
      </c>
      <c r="X824" s="107">
        <f t="shared" ca="1" si="131"/>
        <v>0</v>
      </c>
      <c r="Y824" s="107">
        <f t="shared" ca="1" si="133"/>
        <v>0.99999999999999989</v>
      </c>
    </row>
    <row r="825" spans="17:25" x14ac:dyDescent="0.25">
      <c r="Q825" s="107">
        <v>822</v>
      </c>
      <c r="R825" s="107" t="e">
        <f t="shared" ca="1" si="126"/>
        <v>#REF!</v>
      </c>
      <c r="S825" s="107" t="e">
        <f t="shared" ca="1" si="127"/>
        <v>#REF!</v>
      </c>
      <c r="T825" s="107" t="e">
        <f t="shared" ca="1" si="128"/>
        <v>#REF!</v>
      </c>
      <c r="U825" s="107" t="str">
        <f t="shared" ca="1" si="129"/>
        <v/>
      </c>
      <c r="V825" s="107">
        <f t="shared" ca="1" si="130"/>
        <v>0</v>
      </c>
      <c r="W825" s="107">
        <f t="shared" ca="1" si="132"/>
        <v>0</v>
      </c>
      <c r="X825" s="107">
        <f t="shared" ca="1" si="131"/>
        <v>0</v>
      </c>
      <c r="Y825" s="107">
        <f t="shared" ca="1" si="133"/>
        <v>0.99999999999999989</v>
      </c>
    </row>
    <row r="826" spans="17:25" x14ac:dyDescent="0.25">
      <c r="Q826" s="107">
        <v>823</v>
      </c>
      <c r="R826" s="107" t="e">
        <f t="shared" ca="1" si="126"/>
        <v>#REF!</v>
      </c>
      <c r="S826" s="107" t="e">
        <f t="shared" ca="1" si="127"/>
        <v>#REF!</v>
      </c>
      <c r="T826" s="107" t="e">
        <f t="shared" ca="1" si="128"/>
        <v>#REF!</v>
      </c>
      <c r="U826" s="107" t="str">
        <f t="shared" ca="1" si="129"/>
        <v/>
      </c>
      <c r="V826" s="107">
        <f t="shared" ca="1" si="130"/>
        <v>0</v>
      </c>
      <c r="W826" s="107">
        <f t="shared" ca="1" si="132"/>
        <v>0</v>
      </c>
      <c r="X826" s="107">
        <f t="shared" ca="1" si="131"/>
        <v>0</v>
      </c>
      <c r="Y826" s="107">
        <f t="shared" ca="1" si="133"/>
        <v>0.99999999999999989</v>
      </c>
    </row>
  </sheetData>
  <sortState xmlns:xlrd2="http://schemas.microsoft.com/office/spreadsheetml/2017/richdata2" ref="Q4:Y826">
    <sortCondition ref="Q4"/>
  </sortState>
  <mergeCells count="19">
    <mergeCell ref="G22:H22"/>
    <mergeCell ref="G23:H23"/>
    <mergeCell ref="G24:H24"/>
    <mergeCell ref="I24:J24"/>
    <mergeCell ref="E2:E38"/>
    <mergeCell ref="G15:H15"/>
    <mergeCell ref="G17:H17"/>
    <mergeCell ref="G18:H18"/>
    <mergeCell ref="G19:H19"/>
    <mergeCell ref="G20:H20"/>
    <mergeCell ref="G21:H21"/>
    <mergeCell ref="G16:H16"/>
    <mergeCell ref="J16:P16"/>
    <mergeCell ref="H1:T1"/>
    <mergeCell ref="AA6:AC6"/>
    <mergeCell ref="AA5:AC5"/>
    <mergeCell ref="Z1:AA1"/>
    <mergeCell ref="G14:H14"/>
    <mergeCell ref="Z2:AA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106</vt:i4>
      </vt:variant>
    </vt:vector>
  </HeadingPairs>
  <TitlesOfParts>
    <vt:vector size="113" baseType="lpstr">
      <vt:lpstr>Notes</vt:lpstr>
      <vt:lpstr>Random Loot Generator</vt:lpstr>
      <vt:lpstr>Look Up Rules Sheet</vt:lpstr>
      <vt:lpstr>Character</vt:lpstr>
      <vt:lpstr>Ascension</vt:lpstr>
      <vt:lpstr>Database</vt:lpstr>
      <vt:lpstr>Loot Generation</vt:lpstr>
      <vt:lpstr>Adeptus_Astartes</vt:lpstr>
      <vt:lpstr>Adj_Agility</vt:lpstr>
      <vt:lpstr>Adj_Fellowship</vt:lpstr>
      <vt:lpstr>Adj_Initiative</vt:lpstr>
      <vt:lpstr>Adj_Intellect</vt:lpstr>
      <vt:lpstr>Adj_Strength</vt:lpstr>
      <vt:lpstr>Adj_Toughness</vt:lpstr>
      <vt:lpstr>Adj_Willpower</vt:lpstr>
      <vt:lpstr>Aeldari</vt:lpstr>
      <vt:lpstr>Archetype</vt:lpstr>
      <vt:lpstr>Armour_Names</vt:lpstr>
      <vt:lpstr>Armour_Rating</vt:lpstr>
      <vt:lpstr>Ascension</vt:lpstr>
      <vt:lpstr>Ascension2</vt:lpstr>
      <vt:lpstr>Ascension3</vt:lpstr>
      <vt:lpstr>Ascention3</vt:lpstr>
      <vt:lpstr>Ascention4</vt:lpstr>
      <vt:lpstr>Ascention5</vt:lpstr>
      <vt:lpstr>Ascention6</vt:lpstr>
      <vt:lpstr>Avalible_Loot</vt:lpstr>
      <vt:lpstr>Biomancy</vt:lpstr>
      <vt:lpstr>Combat_MentalTraits</vt:lpstr>
      <vt:lpstr>Divination</vt:lpstr>
      <vt:lpstr>Human</vt:lpstr>
      <vt:lpstr>List_Discipline</vt:lpstr>
      <vt:lpstr>Loot</vt:lpstr>
      <vt:lpstr>Maleficarum</vt:lpstr>
      <vt:lpstr>Minor</vt:lpstr>
      <vt:lpstr>Names_Archetypes</vt:lpstr>
      <vt:lpstr>Names_ArmourTraits</vt:lpstr>
      <vt:lpstr>Names_Ascensions</vt:lpstr>
      <vt:lpstr>Names_Augmetics</vt:lpstr>
      <vt:lpstr>Names_Chapter</vt:lpstr>
      <vt:lpstr>Names_Clan</vt:lpstr>
      <vt:lpstr>Names_Discipline</vt:lpstr>
      <vt:lpstr>Names_Equipment</vt:lpstr>
      <vt:lpstr>Names_Faith</vt:lpstr>
      <vt:lpstr>Names_Grenade</vt:lpstr>
      <vt:lpstr>Names_MeleeWeapon</vt:lpstr>
      <vt:lpstr>Names_MemorableInjuries</vt:lpstr>
      <vt:lpstr>Names_Ordos</vt:lpstr>
      <vt:lpstr>Names_Path</vt:lpstr>
      <vt:lpstr>Names_Powers</vt:lpstr>
      <vt:lpstr>Names_RangedWeapon</vt:lpstr>
      <vt:lpstr>Names_Regiment</vt:lpstr>
      <vt:lpstr>Names_Shields</vt:lpstr>
      <vt:lpstr>Names_SpecialAmmo</vt:lpstr>
      <vt:lpstr>Names_Species</vt:lpstr>
      <vt:lpstr>Names_Talents</vt:lpstr>
      <vt:lpstr>Names_TraumaticInjuries</vt:lpstr>
      <vt:lpstr>Names_WeaponTraits</vt:lpstr>
      <vt:lpstr>Names_WeaponUpgrades</vt:lpstr>
      <vt:lpstr>Ork</vt:lpstr>
      <vt:lpstr>Powered_Rating</vt:lpstr>
      <vt:lpstr>PowerField?</vt:lpstr>
      <vt:lpstr>Primaris_Astartes</vt:lpstr>
      <vt:lpstr>Pyromancy</vt:lpstr>
      <vt:lpstr>Rank_Bonus</vt:lpstr>
      <vt:lpstr>Raw_Agility</vt:lpstr>
      <vt:lpstr>Raw_Fellowship</vt:lpstr>
      <vt:lpstr>Raw_Initiative</vt:lpstr>
      <vt:lpstr>Raw_Intellect</vt:lpstr>
      <vt:lpstr>Raw_Strength</vt:lpstr>
      <vt:lpstr>Raw_Toughness</vt:lpstr>
      <vt:lpstr>Raw_Willpower</vt:lpstr>
      <vt:lpstr>Runes_of_Battle</vt:lpstr>
      <vt:lpstr>Shield_Rating</vt:lpstr>
      <vt:lpstr>Species</vt:lpstr>
      <vt:lpstr>Subfaction</vt:lpstr>
      <vt:lpstr>SubfactionTableReference</vt:lpstr>
      <vt:lpstr>Subfation_Reference</vt:lpstr>
      <vt:lpstr>Table_Archetype</vt:lpstr>
      <vt:lpstr>Table_Armour</vt:lpstr>
      <vt:lpstr>Table_ArmourTraits</vt:lpstr>
      <vt:lpstr>Table_Ascensions</vt:lpstr>
      <vt:lpstr>Table_Attributes</vt:lpstr>
      <vt:lpstr>Table_Augmetics</vt:lpstr>
      <vt:lpstr>Table_Chapter</vt:lpstr>
      <vt:lpstr>Table_Clan</vt:lpstr>
      <vt:lpstr>Table_CombatTraits</vt:lpstr>
      <vt:lpstr>Table_Equipment</vt:lpstr>
      <vt:lpstr>Table_Faith</vt:lpstr>
      <vt:lpstr>Table_Grenade</vt:lpstr>
      <vt:lpstr>Table_MeleeWeapon</vt:lpstr>
      <vt:lpstr>Table_Ordos</vt:lpstr>
      <vt:lpstr>Table_Path</vt:lpstr>
      <vt:lpstr>Table_Powers</vt:lpstr>
      <vt:lpstr>Table_RangedWeapon</vt:lpstr>
      <vt:lpstr>Table_Regiment</vt:lpstr>
      <vt:lpstr>Table_RndRarity</vt:lpstr>
      <vt:lpstr>Table_Shields</vt:lpstr>
      <vt:lpstr>Table_SocialTraits</vt:lpstr>
      <vt:lpstr>Table_SpecialAmmo</vt:lpstr>
      <vt:lpstr>Table_Species</vt:lpstr>
      <vt:lpstr>Table_Species_X</vt:lpstr>
      <vt:lpstr>Table_Talents</vt:lpstr>
      <vt:lpstr>Table_Trinkets</vt:lpstr>
      <vt:lpstr>Table_WeaponTraits</vt:lpstr>
      <vt:lpstr>Table_WeaponUpgrades</vt:lpstr>
      <vt:lpstr>Telekinesis</vt:lpstr>
      <vt:lpstr>Telepathy</vt:lpstr>
      <vt:lpstr>Tempestas_Discipline</vt:lpstr>
      <vt:lpstr>Tier</vt:lpstr>
      <vt:lpstr>Tier_Diff</vt:lpstr>
      <vt:lpstr>Trauma</vt:lpstr>
      <vt:lpstr>Universal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dc:creator>
  <cp:keywords/>
  <dc:description/>
  <cp:lastModifiedBy>charlie soden</cp:lastModifiedBy>
  <cp:revision/>
  <cp:lastPrinted>2020-07-09T17:46:36Z</cp:lastPrinted>
  <dcterms:created xsi:type="dcterms:W3CDTF">2018-08-29T02:59:26Z</dcterms:created>
  <dcterms:modified xsi:type="dcterms:W3CDTF">2020-07-09T18:05:54Z</dcterms:modified>
  <cp:category/>
  <cp:contentStatus/>
</cp:coreProperties>
</file>